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Характеристики" sheetId="1" r:id="rId1"/>
    <sheet name="Способности и классы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306" i="1"/>
  <c r="H274"/>
  <c r="I274"/>
  <c r="J274"/>
  <c r="K274"/>
  <c r="L274"/>
  <c r="M274"/>
  <c r="N274"/>
  <c r="O274"/>
  <c r="P274"/>
  <c r="Q274"/>
  <c r="R274"/>
  <c r="S274"/>
  <c r="T274"/>
  <c r="G274"/>
  <c r="C310"/>
  <c r="D310"/>
  <c r="E310"/>
  <c r="F310"/>
  <c r="G310"/>
  <c r="H310"/>
  <c r="I310"/>
  <c r="J310"/>
  <c r="K310"/>
  <c r="C311"/>
  <c r="D311"/>
  <c r="E311"/>
  <c r="F311"/>
  <c r="G311"/>
  <c r="H311"/>
  <c r="I311"/>
  <c r="J311"/>
  <c r="K311"/>
  <c r="C312"/>
  <c r="D312"/>
  <c r="E312"/>
  <c r="F312"/>
  <c r="G312"/>
  <c r="H312"/>
  <c r="I312"/>
  <c r="J312"/>
  <c r="K312"/>
  <c r="C313"/>
  <c r="D313"/>
  <c r="E313"/>
  <c r="F313"/>
  <c r="G313"/>
  <c r="H313"/>
  <c r="I313"/>
  <c r="J313"/>
  <c r="K313"/>
  <c r="C314"/>
  <c r="D314"/>
  <c r="E314"/>
  <c r="F314"/>
  <c r="G314"/>
  <c r="H314"/>
  <c r="I314"/>
  <c r="J314"/>
  <c r="K314"/>
  <c r="C315"/>
  <c r="D315"/>
  <c r="E315"/>
  <c r="F315"/>
  <c r="G315"/>
  <c r="H315"/>
  <c r="I315"/>
  <c r="J315"/>
  <c r="K315"/>
  <c r="C316"/>
  <c r="D316"/>
  <c r="E316"/>
  <c r="F316"/>
  <c r="G316"/>
  <c r="H316"/>
  <c r="I316"/>
  <c r="J316"/>
  <c r="K316"/>
  <c r="B316"/>
  <c r="B315"/>
  <c r="B314"/>
  <c r="B313"/>
  <c r="B312"/>
  <c r="B311"/>
  <c r="B309"/>
  <c r="D309"/>
  <c r="E309"/>
  <c r="F309"/>
  <c r="G309"/>
  <c r="H309"/>
  <c r="I309"/>
  <c r="J309"/>
  <c r="K309"/>
  <c r="C309"/>
  <c r="B310"/>
  <c r="AE216"/>
  <c r="AE215"/>
  <c r="EZ6"/>
  <c r="EZ7"/>
  <c r="EZ8"/>
  <c r="EZ5"/>
  <c r="AE198"/>
  <c r="AE228"/>
  <c r="AE229"/>
  <c r="AE231"/>
  <c r="AE240"/>
  <c r="AE239"/>
  <c r="AE234"/>
  <c r="AE243"/>
  <c r="AE233"/>
  <c r="AE230"/>
  <c r="AE213"/>
  <c r="AE188"/>
  <c r="AE197"/>
  <c r="AE202"/>
  <c r="AE179"/>
  <c r="AE159"/>
  <c r="AF145"/>
  <c r="AE218"/>
  <c r="AE164"/>
  <c r="AE122"/>
  <c r="AE95"/>
  <c r="AE106"/>
  <c r="AE101"/>
  <c r="AE88"/>
  <c r="AE83"/>
  <c r="AE97"/>
  <c r="AE73"/>
  <c r="AE57"/>
  <c r="AE48"/>
  <c r="AE39"/>
  <c r="AE11"/>
  <c r="AI14"/>
  <c r="AL14"/>
  <c r="AO14"/>
  <c r="AR14"/>
  <c r="AU14"/>
  <c r="AX14"/>
  <c r="BA14"/>
  <c r="BD14"/>
  <c r="BG14"/>
  <c r="BJ14"/>
  <c r="BM14"/>
  <c r="BP14"/>
  <c r="BS14"/>
  <c r="BV14"/>
  <c r="BY14"/>
  <c r="CB14"/>
  <c r="CE14"/>
  <c r="CH14"/>
  <c r="CK14"/>
  <c r="CN14"/>
  <c r="AI7"/>
  <c r="AL7"/>
  <c r="AO7"/>
  <c r="AR7"/>
  <c r="AU7"/>
  <c r="AX7"/>
  <c r="BA7"/>
  <c r="BD7"/>
  <c r="BG7"/>
  <c r="BJ7"/>
  <c r="BM7"/>
  <c r="BP7"/>
  <c r="BS7"/>
  <c r="BV7"/>
  <c r="BY7"/>
  <c r="CB7"/>
  <c r="CE7"/>
  <c r="CH7"/>
  <c r="CK7"/>
  <c r="CN7"/>
  <c r="AI10"/>
  <c r="AL10"/>
  <c r="AO10"/>
  <c r="AR10"/>
  <c r="AU10"/>
  <c r="AX10"/>
  <c r="BA10"/>
  <c r="BD10"/>
  <c r="BG10"/>
  <c r="BJ10"/>
  <c r="BM10"/>
  <c r="BP10"/>
  <c r="BS10"/>
  <c r="BV10"/>
  <c r="BY10"/>
  <c r="CB10"/>
  <c r="CE10"/>
  <c r="CH10"/>
  <c r="CK10"/>
  <c r="CN10"/>
  <c r="AI5"/>
  <c r="AL5"/>
  <c r="AO5"/>
  <c r="AR5"/>
  <c r="AU5"/>
  <c r="AX5"/>
  <c r="BA5"/>
  <c r="BD5"/>
  <c r="BG5"/>
  <c r="BJ5"/>
  <c r="BM5"/>
  <c r="BP5"/>
  <c r="BS5"/>
  <c r="BV5"/>
  <c r="BY5"/>
  <c r="CB5"/>
  <c r="CE5"/>
  <c r="CH5"/>
  <c r="CK5"/>
  <c r="CN5"/>
  <c r="AI17"/>
  <c r="AL17"/>
  <c r="AO17"/>
  <c r="AR17"/>
  <c r="AU17"/>
  <c r="AX17"/>
  <c r="BA17"/>
  <c r="BD17"/>
  <c r="BG17"/>
  <c r="BJ17"/>
  <c r="BM17"/>
  <c r="BP17"/>
  <c r="BS17"/>
  <c r="BV17"/>
  <c r="BY17"/>
  <c r="CB17"/>
  <c r="CE17"/>
  <c r="CH17"/>
  <c r="CK17"/>
  <c r="CN17"/>
  <c r="AI13"/>
  <c r="AL13"/>
  <c r="AO13"/>
  <c r="AR13"/>
  <c r="AU13"/>
  <c r="AX13"/>
  <c r="BA13"/>
  <c r="BD13"/>
  <c r="BG13"/>
  <c r="BJ13"/>
  <c r="BM13"/>
  <c r="BP13"/>
  <c r="BS13"/>
  <c r="BV13"/>
  <c r="BY13"/>
  <c r="CB13"/>
  <c r="CE13"/>
  <c r="CH13"/>
  <c r="CK13"/>
  <c r="CN13"/>
  <c r="AI11"/>
  <c r="AL11"/>
  <c r="AO11"/>
  <c r="AR11"/>
  <c r="AU11"/>
  <c r="AX11"/>
  <c r="BA11"/>
  <c r="BD11"/>
  <c r="BG11"/>
  <c r="BJ11"/>
  <c r="BM11"/>
  <c r="BP11"/>
  <c r="BS11"/>
  <c r="BV11"/>
  <c r="BY11"/>
  <c r="CB11"/>
  <c r="CE11"/>
  <c r="CH11"/>
  <c r="CK11"/>
  <c r="CN11"/>
  <c r="AI16"/>
  <c r="AL16"/>
  <c r="AO16"/>
  <c r="AR16"/>
  <c r="AU16"/>
  <c r="AX16"/>
  <c r="BA16"/>
  <c r="BD16"/>
  <c r="BG16"/>
  <c r="BJ16"/>
  <c r="BM16"/>
  <c r="BP16"/>
  <c r="BS16"/>
  <c r="BV16"/>
  <c r="BY16"/>
  <c r="CB16"/>
  <c r="CE16"/>
  <c r="CH16"/>
  <c r="CK16"/>
  <c r="CN16"/>
  <c r="AI8"/>
  <c r="AL8"/>
  <c r="AO8"/>
  <c r="AR8"/>
  <c r="AU8"/>
  <c r="AX8"/>
  <c r="BA8"/>
  <c r="BD8"/>
  <c r="BG8"/>
  <c r="BJ8"/>
  <c r="BM8"/>
  <c r="BP8"/>
  <c r="BS8"/>
  <c r="BV8"/>
  <c r="BY8"/>
  <c r="CB8"/>
  <c r="CE8"/>
  <c r="CH8"/>
  <c r="CK8"/>
  <c r="CN8"/>
  <c r="AI15"/>
  <c r="AL15"/>
  <c r="AO15"/>
  <c r="AR15"/>
  <c r="AU15"/>
  <c r="AX15"/>
  <c r="BA15"/>
  <c r="BD15"/>
  <c r="BG15"/>
  <c r="BJ15"/>
  <c r="BM15"/>
  <c r="BP15"/>
  <c r="BS15"/>
  <c r="BV15"/>
  <c r="BY15"/>
  <c r="CB15"/>
  <c r="CE15"/>
  <c r="CH15"/>
  <c r="CK15"/>
  <c r="CN15"/>
  <c r="AI25"/>
  <c r="AL25"/>
  <c r="AO25"/>
  <c r="AR25"/>
  <c r="AU25"/>
  <c r="AX25"/>
  <c r="BA25"/>
  <c r="BD25"/>
  <c r="BG25"/>
  <c r="BJ25"/>
  <c r="BM25"/>
  <c r="BP25"/>
  <c r="BS25"/>
  <c r="BV25"/>
  <c r="BY25"/>
  <c r="CB25"/>
  <c r="CE25"/>
  <c r="CH25"/>
  <c r="CK25"/>
  <c r="CN25"/>
  <c r="AI12"/>
  <c r="AL12"/>
  <c r="AO12"/>
  <c r="AR12"/>
  <c r="AU12"/>
  <c r="AX12"/>
  <c r="BA12"/>
  <c r="BD12"/>
  <c r="BG12"/>
  <c r="BJ12"/>
  <c r="BM12"/>
  <c r="BP12"/>
  <c r="BS12"/>
  <c r="BV12"/>
  <c r="BY12"/>
  <c r="CB12"/>
  <c r="CE12"/>
  <c r="CH12"/>
  <c r="CK12"/>
  <c r="CN12"/>
  <c r="AI20"/>
  <c r="AL20"/>
  <c r="AO20"/>
  <c r="AR20"/>
  <c r="AU20"/>
  <c r="AX20"/>
  <c r="BA20"/>
  <c r="BD20"/>
  <c r="BG20"/>
  <c r="BJ20"/>
  <c r="BM20"/>
  <c r="BP20"/>
  <c r="BS20"/>
  <c r="BV20"/>
  <c r="BY20"/>
  <c r="CB20"/>
  <c r="CE20"/>
  <c r="CH20"/>
  <c r="CK20"/>
  <c r="CN20"/>
  <c r="AI33"/>
  <c r="AL33"/>
  <c r="AO33"/>
  <c r="AR33"/>
  <c r="AU33"/>
  <c r="AX33"/>
  <c r="BA33"/>
  <c r="BD33"/>
  <c r="BG33"/>
  <c r="BJ33"/>
  <c r="BM33"/>
  <c r="BP33"/>
  <c r="BS33"/>
  <c r="BV33"/>
  <c r="BY33"/>
  <c r="CB33"/>
  <c r="CE33"/>
  <c r="CH33"/>
  <c r="CK33"/>
  <c r="CN33"/>
  <c r="AI21"/>
  <c r="AL21"/>
  <c r="AO21"/>
  <c r="AR21"/>
  <c r="AU21"/>
  <c r="AX21"/>
  <c r="BA21"/>
  <c r="BD21"/>
  <c r="BG21"/>
  <c r="BJ21"/>
  <c r="BM21"/>
  <c r="BP21"/>
  <c r="BS21"/>
  <c r="BV21"/>
  <c r="BY21"/>
  <c r="CB21"/>
  <c r="CE21"/>
  <c r="CH21"/>
  <c r="CK21"/>
  <c r="CN21"/>
  <c r="AI18"/>
  <c r="AL18"/>
  <c r="AO18"/>
  <c r="AR18"/>
  <c r="AU18"/>
  <c r="AX18"/>
  <c r="BA18"/>
  <c r="BD18"/>
  <c r="BG18"/>
  <c r="BJ18"/>
  <c r="BM18"/>
  <c r="BP18"/>
  <c r="BS18"/>
  <c r="BV18"/>
  <c r="BY18"/>
  <c r="CB18"/>
  <c r="CE18"/>
  <c r="CH18"/>
  <c r="CK18"/>
  <c r="CN18"/>
  <c r="AI22"/>
  <c r="AL22"/>
  <c r="AO22"/>
  <c r="AR22"/>
  <c r="AU22"/>
  <c r="AX22"/>
  <c r="BA22"/>
  <c r="BD22"/>
  <c r="BG22"/>
  <c r="BJ22"/>
  <c r="BM22"/>
  <c r="BP22"/>
  <c r="BS22"/>
  <c r="BV22"/>
  <c r="BY22"/>
  <c r="CB22"/>
  <c r="CE22"/>
  <c r="CH22"/>
  <c r="CK22"/>
  <c r="CN22"/>
  <c r="AI36"/>
  <c r="AL36"/>
  <c r="AO36"/>
  <c r="AR36"/>
  <c r="AU36"/>
  <c r="AX36"/>
  <c r="BA36"/>
  <c r="BD36"/>
  <c r="BG36"/>
  <c r="BJ36"/>
  <c r="BM36"/>
  <c r="BP36"/>
  <c r="BS36"/>
  <c r="BV36"/>
  <c r="BY36"/>
  <c r="CB36"/>
  <c r="CE36"/>
  <c r="CH36"/>
  <c r="CK36"/>
  <c r="CN36"/>
  <c r="AI19"/>
  <c r="AL19"/>
  <c r="AO19"/>
  <c r="AR19"/>
  <c r="AU19"/>
  <c r="AX19"/>
  <c r="BA19"/>
  <c r="BD19"/>
  <c r="BG19"/>
  <c r="BJ19"/>
  <c r="BM19"/>
  <c r="BP19"/>
  <c r="BS19"/>
  <c r="BV19"/>
  <c r="BY19"/>
  <c r="CB19"/>
  <c r="CE19"/>
  <c r="CH19"/>
  <c r="CK19"/>
  <c r="CN19"/>
  <c r="AI9"/>
  <c r="AL9"/>
  <c r="AO9"/>
  <c r="AR9"/>
  <c r="AU9"/>
  <c r="AX9"/>
  <c r="BA9"/>
  <c r="BD9"/>
  <c r="BG9"/>
  <c r="BJ9"/>
  <c r="BM9"/>
  <c r="BP9"/>
  <c r="BS9"/>
  <c r="BV9"/>
  <c r="BY9"/>
  <c r="CB9"/>
  <c r="CE9"/>
  <c r="CH9"/>
  <c r="CK9"/>
  <c r="CN9"/>
  <c r="AI24"/>
  <c r="AL24"/>
  <c r="AO24"/>
  <c r="AR24"/>
  <c r="AU24"/>
  <c r="AX24"/>
  <c r="BA24"/>
  <c r="BD24"/>
  <c r="BG24"/>
  <c r="BJ24"/>
  <c r="BM24"/>
  <c r="BP24"/>
  <c r="BS24"/>
  <c r="BV24"/>
  <c r="BY24"/>
  <c r="CB24"/>
  <c r="CE24"/>
  <c r="CH24"/>
  <c r="CK24"/>
  <c r="CN24"/>
  <c r="AI28"/>
  <c r="AL28"/>
  <c r="AO28"/>
  <c r="AR28"/>
  <c r="AU28"/>
  <c r="AX28"/>
  <c r="BA28"/>
  <c r="BD28"/>
  <c r="BG28"/>
  <c r="BJ28"/>
  <c r="BM28"/>
  <c r="BP28"/>
  <c r="BS28"/>
  <c r="BV28"/>
  <c r="BY28"/>
  <c r="CB28"/>
  <c r="CE28"/>
  <c r="CH28"/>
  <c r="CK28"/>
  <c r="CN28"/>
  <c r="AI26"/>
  <c r="AL26"/>
  <c r="AO26"/>
  <c r="AR26"/>
  <c r="AU26"/>
  <c r="AX26"/>
  <c r="BA26"/>
  <c r="BD26"/>
  <c r="BG26"/>
  <c r="BJ26"/>
  <c r="BM26"/>
  <c r="BP26"/>
  <c r="BS26"/>
  <c r="BV26"/>
  <c r="BY26"/>
  <c r="CB26"/>
  <c r="CE26"/>
  <c r="CH26"/>
  <c r="CK26"/>
  <c r="CN26"/>
  <c r="AI30"/>
  <c r="AL30"/>
  <c r="AO30"/>
  <c r="AR30"/>
  <c r="AU30"/>
  <c r="AX30"/>
  <c r="BA30"/>
  <c r="BD30"/>
  <c r="BG30"/>
  <c r="BJ30"/>
  <c r="BM30"/>
  <c r="BP30"/>
  <c r="BS30"/>
  <c r="BV30"/>
  <c r="BY30"/>
  <c r="CB30"/>
  <c r="CE30"/>
  <c r="CH30"/>
  <c r="CK30"/>
  <c r="CN30"/>
  <c r="AI29"/>
  <c r="AL29"/>
  <c r="AO29"/>
  <c r="AR29"/>
  <c r="AU29"/>
  <c r="AX29"/>
  <c r="BA29"/>
  <c r="BD29"/>
  <c r="BG29"/>
  <c r="BJ29"/>
  <c r="BM29"/>
  <c r="BP29"/>
  <c r="BS29"/>
  <c r="BV29"/>
  <c r="BY29"/>
  <c r="CB29"/>
  <c r="CE29"/>
  <c r="CH29"/>
  <c r="CK29"/>
  <c r="CN29"/>
  <c r="AI71"/>
  <c r="AL71"/>
  <c r="AO71"/>
  <c r="AR71"/>
  <c r="AU71"/>
  <c r="AX71"/>
  <c r="BA71"/>
  <c r="BD71"/>
  <c r="BG71"/>
  <c r="BJ71"/>
  <c r="BM71"/>
  <c r="BP71"/>
  <c r="BS71"/>
  <c r="BV71"/>
  <c r="BY71"/>
  <c r="CB71"/>
  <c r="CE71"/>
  <c r="CH71"/>
  <c r="CK71"/>
  <c r="CN71"/>
  <c r="AI27"/>
  <c r="AL27"/>
  <c r="AO27"/>
  <c r="AR27"/>
  <c r="AU27"/>
  <c r="AX27"/>
  <c r="BA27"/>
  <c r="BD27"/>
  <c r="BG27"/>
  <c r="BJ27"/>
  <c r="BM27"/>
  <c r="BP27"/>
  <c r="BS27"/>
  <c r="BV27"/>
  <c r="BY27"/>
  <c r="CB27"/>
  <c r="CE27"/>
  <c r="CH27"/>
  <c r="CK27"/>
  <c r="CN27"/>
  <c r="AI6"/>
  <c r="AL6"/>
  <c r="AO6"/>
  <c r="AR6"/>
  <c r="AU6"/>
  <c r="AX6"/>
  <c r="BA6"/>
  <c r="BD6"/>
  <c r="BG6"/>
  <c r="BJ6"/>
  <c r="BM6"/>
  <c r="BP6"/>
  <c r="BS6"/>
  <c r="BV6"/>
  <c r="BY6"/>
  <c r="CB6"/>
  <c r="CE6"/>
  <c r="CH6"/>
  <c r="CK6"/>
  <c r="CN6"/>
  <c r="AI39"/>
  <c r="AL39"/>
  <c r="AO39"/>
  <c r="AR39"/>
  <c r="AU39"/>
  <c r="AX39"/>
  <c r="BA39"/>
  <c r="BD39"/>
  <c r="BG39"/>
  <c r="BJ39"/>
  <c r="BM39"/>
  <c r="BP39"/>
  <c r="BS39"/>
  <c r="BV39"/>
  <c r="BY39"/>
  <c r="CB39"/>
  <c r="CE39"/>
  <c r="CH39"/>
  <c r="CK39"/>
  <c r="CN39"/>
  <c r="AI32"/>
  <c r="AL32"/>
  <c r="AO32"/>
  <c r="AR32"/>
  <c r="AU32"/>
  <c r="AX32"/>
  <c r="BA32"/>
  <c r="BD32"/>
  <c r="BG32"/>
  <c r="BJ32"/>
  <c r="BM32"/>
  <c r="BP32"/>
  <c r="BS32"/>
  <c r="BV32"/>
  <c r="BY32"/>
  <c r="CB32"/>
  <c r="CE32"/>
  <c r="CH32"/>
  <c r="CK32"/>
  <c r="CN32"/>
  <c r="AI40"/>
  <c r="AL40"/>
  <c r="AO40"/>
  <c r="AR40"/>
  <c r="AU40"/>
  <c r="AX40"/>
  <c r="BA40"/>
  <c r="BD40"/>
  <c r="BG40"/>
  <c r="BJ40"/>
  <c r="BM40"/>
  <c r="BP40"/>
  <c r="BS40"/>
  <c r="BV40"/>
  <c r="BY40"/>
  <c r="CB40"/>
  <c r="CE40"/>
  <c r="CH40"/>
  <c r="CK40"/>
  <c r="CN40"/>
  <c r="AI69"/>
  <c r="AL69"/>
  <c r="AO69"/>
  <c r="AR69"/>
  <c r="AU69"/>
  <c r="AX69"/>
  <c r="BA69"/>
  <c r="BD69"/>
  <c r="BG69"/>
  <c r="BJ69"/>
  <c r="BM69"/>
  <c r="BP69"/>
  <c r="BS69"/>
  <c r="BV69"/>
  <c r="BY69"/>
  <c r="CB69"/>
  <c r="CE69"/>
  <c r="CH69"/>
  <c r="CK69"/>
  <c r="CN69"/>
  <c r="AI38"/>
  <c r="AL38"/>
  <c r="AO38"/>
  <c r="AR38"/>
  <c r="AU38"/>
  <c r="AX38"/>
  <c r="BA38"/>
  <c r="BD38"/>
  <c r="BG38"/>
  <c r="BJ38"/>
  <c r="BM38"/>
  <c r="BP38"/>
  <c r="BS38"/>
  <c r="BV38"/>
  <c r="BY38"/>
  <c r="CB38"/>
  <c r="CE38"/>
  <c r="CH38"/>
  <c r="CK38"/>
  <c r="CN38"/>
  <c r="AI43"/>
  <c r="AL43"/>
  <c r="AO43"/>
  <c r="AR43"/>
  <c r="AU43"/>
  <c r="AX43"/>
  <c r="BA43"/>
  <c r="BD43"/>
  <c r="BG43"/>
  <c r="BJ43"/>
  <c r="BM43"/>
  <c r="BP43"/>
  <c r="BS43"/>
  <c r="BV43"/>
  <c r="BY43"/>
  <c r="CB43"/>
  <c r="CE43"/>
  <c r="CH43"/>
  <c r="CK43"/>
  <c r="CN43"/>
  <c r="AI41"/>
  <c r="AL41"/>
  <c r="AO41"/>
  <c r="AR41"/>
  <c r="AU41"/>
  <c r="AX41"/>
  <c r="BA41"/>
  <c r="BD41"/>
  <c r="BG41"/>
  <c r="BJ41"/>
  <c r="BM41"/>
  <c r="BP41"/>
  <c r="BS41"/>
  <c r="BV41"/>
  <c r="BY41"/>
  <c r="CB41"/>
  <c r="CE41"/>
  <c r="CH41"/>
  <c r="CK41"/>
  <c r="CN41"/>
  <c r="AI37"/>
  <c r="AL37"/>
  <c r="AO37"/>
  <c r="AR37"/>
  <c r="AU37"/>
  <c r="AX37"/>
  <c r="BA37"/>
  <c r="BD37"/>
  <c r="BG37"/>
  <c r="BJ37"/>
  <c r="BM37"/>
  <c r="BP37"/>
  <c r="BS37"/>
  <c r="BV37"/>
  <c r="BY37"/>
  <c r="CB37"/>
  <c r="CE37"/>
  <c r="CH37"/>
  <c r="CK37"/>
  <c r="CN37"/>
  <c r="AI34"/>
  <c r="AL34"/>
  <c r="AO34"/>
  <c r="AR34"/>
  <c r="AU34"/>
  <c r="AX34"/>
  <c r="BA34"/>
  <c r="BD34"/>
  <c r="BG34"/>
  <c r="BJ34"/>
  <c r="BM34"/>
  <c r="BP34"/>
  <c r="BS34"/>
  <c r="BV34"/>
  <c r="BY34"/>
  <c r="CB34"/>
  <c r="CE34"/>
  <c r="CH34"/>
  <c r="CK34"/>
  <c r="CN34"/>
  <c r="AI31"/>
  <c r="AL31"/>
  <c r="AO31"/>
  <c r="AR31"/>
  <c r="AU31"/>
  <c r="AX31"/>
  <c r="BA31"/>
  <c r="BD31"/>
  <c r="BG31"/>
  <c r="BJ31"/>
  <c r="BM31"/>
  <c r="BP31"/>
  <c r="BS31"/>
  <c r="BV31"/>
  <c r="BY31"/>
  <c r="CB31"/>
  <c r="CE31"/>
  <c r="CH31"/>
  <c r="CK31"/>
  <c r="CN31"/>
  <c r="AI68"/>
  <c r="AL68"/>
  <c r="AO68"/>
  <c r="AR68"/>
  <c r="AU68"/>
  <c r="AX68"/>
  <c r="BA68"/>
  <c r="BD68"/>
  <c r="BG68"/>
  <c r="BJ68"/>
  <c r="BM68"/>
  <c r="BP68"/>
  <c r="BS68"/>
  <c r="BV68"/>
  <c r="BY68"/>
  <c r="CB68"/>
  <c r="CE68"/>
  <c r="CH68"/>
  <c r="CK68"/>
  <c r="CN68"/>
  <c r="AI55"/>
  <c r="AL55"/>
  <c r="AO55"/>
  <c r="AR55"/>
  <c r="AU55"/>
  <c r="AX55"/>
  <c r="BA55"/>
  <c r="BD55"/>
  <c r="BG55"/>
  <c r="BJ55"/>
  <c r="BM55"/>
  <c r="BP55"/>
  <c r="BS55"/>
  <c r="BV55"/>
  <c r="BY55"/>
  <c r="CB55"/>
  <c r="CE55"/>
  <c r="CH55"/>
  <c r="CK55"/>
  <c r="CN55"/>
  <c r="AI45"/>
  <c r="AL45"/>
  <c r="AO45"/>
  <c r="AR45"/>
  <c r="AU45"/>
  <c r="AX45"/>
  <c r="BA45"/>
  <c r="BD45"/>
  <c r="BG45"/>
  <c r="BJ45"/>
  <c r="BM45"/>
  <c r="BP45"/>
  <c r="BS45"/>
  <c r="BV45"/>
  <c r="BY45"/>
  <c r="CB45"/>
  <c r="CE45"/>
  <c r="CH45"/>
  <c r="CK45"/>
  <c r="CN45"/>
  <c r="AI44"/>
  <c r="AL44"/>
  <c r="AO44"/>
  <c r="AR44"/>
  <c r="AU44"/>
  <c r="AX44"/>
  <c r="BA44"/>
  <c r="BD44"/>
  <c r="BG44"/>
  <c r="BJ44"/>
  <c r="BM44"/>
  <c r="BP44"/>
  <c r="BS44"/>
  <c r="BV44"/>
  <c r="BY44"/>
  <c r="CB44"/>
  <c r="CE44"/>
  <c r="CH44"/>
  <c r="CK44"/>
  <c r="CN44"/>
  <c r="AI48"/>
  <c r="AL48"/>
  <c r="AO48"/>
  <c r="AR48"/>
  <c r="AU48"/>
  <c r="AX48"/>
  <c r="BA48"/>
  <c r="BD48"/>
  <c r="BG48"/>
  <c r="BJ48"/>
  <c r="BM48"/>
  <c r="BP48"/>
  <c r="BS48"/>
  <c r="BV48"/>
  <c r="BY48"/>
  <c r="CB48"/>
  <c r="CE48"/>
  <c r="CH48"/>
  <c r="CK48"/>
  <c r="CN48"/>
  <c r="AI65"/>
  <c r="AL65"/>
  <c r="AO65"/>
  <c r="AR65"/>
  <c r="AU65"/>
  <c r="AX65"/>
  <c r="BA65"/>
  <c r="BD65"/>
  <c r="BG65"/>
  <c r="BJ65"/>
  <c r="BM65"/>
  <c r="BP65"/>
  <c r="BS65"/>
  <c r="BV65"/>
  <c r="BY65"/>
  <c r="CB65"/>
  <c r="CE65"/>
  <c r="CH65"/>
  <c r="CK65"/>
  <c r="CN65"/>
  <c r="AI23"/>
  <c r="AL23"/>
  <c r="AO23"/>
  <c r="AR23"/>
  <c r="AU23"/>
  <c r="AX23"/>
  <c r="BA23"/>
  <c r="BD23"/>
  <c r="BG23"/>
  <c r="BJ23"/>
  <c r="BM23"/>
  <c r="BP23"/>
  <c r="BS23"/>
  <c r="BV23"/>
  <c r="BY23"/>
  <c r="CB23"/>
  <c r="CE23"/>
  <c r="CH23"/>
  <c r="CK23"/>
  <c r="CN23"/>
  <c r="AI51"/>
  <c r="AL51"/>
  <c r="AO51"/>
  <c r="AR51"/>
  <c r="AU51"/>
  <c r="AX51"/>
  <c r="BA51"/>
  <c r="BD51"/>
  <c r="BG51"/>
  <c r="BJ51"/>
  <c r="BM51"/>
  <c r="BP51"/>
  <c r="BS51"/>
  <c r="BV51"/>
  <c r="BY51"/>
  <c r="CB51"/>
  <c r="CE51"/>
  <c r="CH51"/>
  <c r="CK51"/>
  <c r="CN51"/>
  <c r="AI50"/>
  <c r="AL50"/>
  <c r="AO50"/>
  <c r="AR50"/>
  <c r="AU50"/>
  <c r="AX50"/>
  <c r="BA50"/>
  <c r="BD50"/>
  <c r="BG50"/>
  <c r="BJ50"/>
  <c r="BM50"/>
  <c r="BP50"/>
  <c r="BS50"/>
  <c r="BV50"/>
  <c r="BY50"/>
  <c r="CB50"/>
  <c r="CE50"/>
  <c r="CH50"/>
  <c r="CK50"/>
  <c r="CN50"/>
  <c r="AI53"/>
  <c r="AL53"/>
  <c r="AO53"/>
  <c r="AR53"/>
  <c r="AU53"/>
  <c r="AX53"/>
  <c r="BA53"/>
  <c r="BD53"/>
  <c r="BG53"/>
  <c r="BJ53"/>
  <c r="BM53"/>
  <c r="BP53"/>
  <c r="BS53"/>
  <c r="BV53"/>
  <c r="BY53"/>
  <c r="CB53"/>
  <c r="CE53"/>
  <c r="CH53"/>
  <c r="CK53"/>
  <c r="CN53"/>
  <c r="AI57"/>
  <c r="AL57"/>
  <c r="AO57"/>
  <c r="AR57"/>
  <c r="AU57"/>
  <c r="AX57"/>
  <c r="BA57"/>
  <c r="BD57"/>
  <c r="BG57"/>
  <c r="BJ57"/>
  <c r="BM57"/>
  <c r="BP57"/>
  <c r="BS57"/>
  <c r="BV57"/>
  <c r="BY57"/>
  <c r="CB57"/>
  <c r="CE57"/>
  <c r="CH57"/>
  <c r="CK57"/>
  <c r="CN57"/>
  <c r="AI52"/>
  <c r="AL52"/>
  <c r="AO52"/>
  <c r="AR52"/>
  <c r="AU52"/>
  <c r="AX52"/>
  <c r="BA52"/>
  <c r="BD52"/>
  <c r="BG52"/>
  <c r="BJ52"/>
  <c r="BM52"/>
  <c r="BP52"/>
  <c r="BS52"/>
  <c r="BV52"/>
  <c r="BY52"/>
  <c r="CB52"/>
  <c r="CE52"/>
  <c r="CH52"/>
  <c r="CK52"/>
  <c r="CN52"/>
  <c r="AI46"/>
  <c r="AL46"/>
  <c r="AO46"/>
  <c r="AR46"/>
  <c r="AU46"/>
  <c r="AX46"/>
  <c r="BA46"/>
  <c r="BD46"/>
  <c r="BG46"/>
  <c r="BJ46"/>
  <c r="BM46"/>
  <c r="BP46"/>
  <c r="BS46"/>
  <c r="BV46"/>
  <c r="BY46"/>
  <c r="CB46"/>
  <c r="CE46"/>
  <c r="CH46"/>
  <c r="CK46"/>
  <c r="CN46"/>
  <c r="AI49"/>
  <c r="AL49"/>
  <c r="AO49"/>
  <c r="AR49"/>
  <c r="AU49"/>
  <c r="AX49"/>
  <c r="BA49"/>
  <c r="BD49"/>
  <c r="BG49"/>
  <c r="BJ49"/>
  <c r="BM49"/>
  <c r="BP49"/>
  <c r="BS49"/>
  <c r="BV49"/>
  <c r="BY49"/>
  <c r="CB49"/>
  <c r="CE49"/>
  <c r="CH49"/>
  <c r="CK49"/>
  <c r="CN49"/>
  <c r="AI47"/>
  <c r="AL47"/>
  <c r="AO47"/>
  <c r="AR47"/>
  <c r="AU47"/>
  <c r="AX47"/>
  <c r="BA47"/>
  <c r="BD47"/>
  <c r="BG47"/>
  <c r="BJ47"/>
  <c r="BM47"/>
  <c r="BP47"/>
  <c r="BS47"/>
  <c r="BV47"/>
  <c r="BY47"/>
  <c r="CB47"/>
  <c r="CE47"/>
  <c r="CH47"/>
  <c r="CK47"/>
  <c r="CN47"/>
  <c r="AI58"/>
  <c r="AL58"/>
  <c r="AO58"/>
  <c r="AR58"/>
  <c r="AU58"/>
  <c r="AX58"/>
  <c r="BA58"/>
  <c r="BD58"/>
  <c r="BG58"/>
  <c r="BJ58"/>
  <c r="BM58"/>
  <c r="BP58"/>
  <c r="BS58"/>
  <c r="BV58"/>
  <c r="BY58"/>
  <c r="CB58"/>
  <c r="CE58"/>
  <c r="CH58"/>
  <c r="CK58"/>
  <c r="CN58"/>
  <c r="AI61"/>
  <c r="AL61"/>
  <c r="AO61"/>
  <c r="AR61"/>
  <c r="AU61"/>
  <c r="AX61"/>
  <c r="BA61"/>
  <c r="BD61"/>
  <c r="BG61"/>
  <c r="BJ61"/>
  <c r="BM61"/>
  <c r="BP61"/>
  <c r="BS61"/>
  <c r="BV61"/>
  <c r="BY61"/>
  <c r="CB61"/>
  <c r="CE61"/>
  <c r="CH61"/>
  <c r="CK61"/>
  <c r="CN61"/>
  <c r="AI66"/>
  <c r="AL66"/>
  <c r="AO66"/>
  <c r="AR66"/>
  <c r="AU66"/>
  <c r="AX66"/>
  <c r="BA66"/>
  <c r="BD66"/>
  <c r="BG66"/>
  <c r="BJ66"/>
  <c r="BM66"/>
  <c r="BP66"/>
  <c r="BS66"/>
  <c r="BV66"/>
  <c r="BY66"/>
  <c r="CB66"/>
  <c r="CE66"/>
  <c r="CH66"/>
  <c r="CK66"/>
  <c r="CN66"/>
  <c r="AI56"/>
  <c r="AL56"/>
  <c r="AO56"/>
  <c r="AR56"/>
  <c r="AU56"/>
  <c r="AX56"/>
  <c r="BA56"/>
  <c r="BD56"/>
  <c r="BG56"/>
  <c r="BJ56"/>
  <c r="BM56"/>
  <c r="BP56"/>
  <c r="BS56"/>
  <c r="BV56"/>
  <c r="BY56"/>
  <c r="CB56"/>
  <c r="CE56"/>
  <c r="CH56"/>
  <c r="CK56"/>
  <c r="CN56"/>
  <c r="AI59"/>
  <c r="AL59"/>
  <c r="AO59"/>
  <c r="AR59"/>
  <c r="AU59"/>
  <c r="AX59"/>
  <c r="BA59"/>
  <c r="BD59"/>
  <c r="BG59"/>
  <c r="BJ59"/>
  <c r="BM59"/>
  <c r="BP59"/>
  <c r="BS59"/>
  <c r="BV59"/>
  <c r="BY59"/>
  <c r="CB59"/>
  <c r="CE59"/>
  <c r="CH59"/>
  <c r="CK59"/>
  <c r="CN59"/>
  <c r="AI72"/>
  <c r="AL72"/>
  <c r="AO72"/>
  <c r="AR72"/>
  <c r="AU72"/>
  <c r="AX72"/>
  <c r="BA72"/>
  <c r="BD72"/>
  <c r="BG72"/>
  <c r="BJ72"/>
  <c r="BM72"/>
  <c r="BP72"/>
  <c r="BS72"/>
  <c r="BV72"/>
  <c r="BY72"/>
  <c r="CB72"/>
  <c r="CE72"/>
  <c r="CH72"/>
  <c r="CK72"/>
  <c r="CN72"/>
  <c r="AI78"/>
  <c r="AL78"/>
  <c r="AO78"/>
  <c r="AR78"/>
  <c r="AU78"/>
  <c r="AX78"/>
  <c r="BA78"/>
  <c r="BD78"/>
  <c r="BG78"/>
  <c r="BJ78"/>
  <c r="BM78"/>
  <c r="BP78"/>
  <c r="BS78"/>
  <c r="BV78"/>
  <c r="BY78"/>
  <c r="CB78"/>
  <c r="CE78"/>
  <c r="CH78"/>
  <c r="CK78"/>
  <c r="CN78"/>
  <c r="AI73"/>
  <c r="AL73"/>
  <c r="AO73"/>
  <c r="AR73"/>
  <c r="AU73"/>
  <c r="AX73"/>
  <c r="BA73"/>
  <c r="BD73"/>
  <c r="BG73"/>
  <c r="BJ73"/>
  <c r="BM73"/>
  <c r="BP73"/>
  <c r="BS73"/>
  <c r="BV73"/>
  <c r="BY73"/>
  <c r="CB73"/>
  <c r="CE73"/>
  <c r="CH73"/>
  <c r="CK73"/>
  <c r="CN73"/>
  <c r="AI97"/>
  <c r="AL97"/>
  <c r="AO97"/>
  <c r="AR97"/>
  <c r="AU97"/>
  <c r="AX97"/>
  <c r="BA97"/>
  <c r="BD97"/>
  <c r="BG97"/>
  <c r="BJ97"/>
  <c r="BM97"/>
  <c r="BP97"/>
  <c r="BS97"/>
  <c r="BV97"/>
  <c r="BY97"/>
  <c r="CB97"/>
  <c r="CE97"/>
  <c r="CH97"/>
  <c r="CK97"/>
  <c r="CN97"/>
  <c r="AI35"/>
  <c r="AL35"/>
  <c r="AO35"/>
  <c r="AR35"/>
  <c r="AU35"/>
  <c r="AX35"/>
  <c r="BA35"/>
  <c r="BD35"/>
  <c r="BG35"/>
  <c r="BJ35"/>
  <c r="BM35"/>
  <c r="BP35"/>
  <c r="BS35"/>
  <c r="BV35"/>
  <c r="BY35"/>
  <c r="CB35"/>
  <c r="CE35"/>
  <c r="CH35"/>
  <c r="CK35"/>
  <c r="CN35"/>
  <c r="AI54"/>
  <c r="AL54"/>
  <c r="AO54"/>
  <c r="AR54"/>
  <c r="AU54"/>
  <c r="AX54"/>
  <c r="BA54"/>
  <c r="BD54"/>
  <c r="BG54"/>
  <c r="BJ54"/>
  <c r="BM54"/>
  <c r="BP54"/>
  <c r="BS54"/>
  <c r="BV54"/>
  <c r="BY54"/>
  <c r="CB54"/>
  <c r="CE54"/>
  <c r="CH54"/>
  <c r="CK54"/>
  <c r="CN54"/>
  <c r="AI74"/>
  <c r="AL74"/>
  <c r="AO74"/>
  <c r="AR74"/>
  <c r="AU74"/>
  <c r="AX74"/>
  <c r="BA74"/>
  <c r="BD74"/>
  <c r="BG74"/>
  <c r="BJ74"/>
  <c r="BM74"/>
  <c r="BP74"/>
  <c r="BS74"/>
  <c r="BV74"/>
  <c r="BY74"/>
  <c r="CB74"/>
  <c r="CE74"/>
  <c r="CH74"/>
  <c r="CK74"/>
  <c r="CN74"/>
  <c r="AI64"/>
  <c r="AL64"/>
  <c r="AO64"/>
  <c r="AR64"/>
  <c r="AU64"/>
  <c r="AX64"/>
  <c r="BA64"/>
  <c r="BD64"/>
  <c r="BG64"/>
  <c r="BJ64"/>
  <c r="BM64"/>
  <c r="BP64"/>
  <c r="BS64"/>
  <c r="BV64"/>
  <c r="BY64"/>
  <c r="CB64"/>
  <c r="CE64"/>
  <c r="CH64"/>
  <c r="CK64"/>
  <c r="CN64"/>
  <c r="AI75"/>
  <c r="AL75"/>
  <c r="AO75"/>
  <c r="AR75"/>
  <c r="AU75"/>
  <c r="AX75"/>
  <c r="BA75"/>
  <c r="BD75"/>
  <c r="BG75"/>
  <c r="BJ75"/>
  <c r="BM75"/>
  <c r="BP75"/>
  <c r="BS75"/>
  <c r="BV75"/>
  <c r="BY75"/>
  <c r="CB75"/>
  <c r="CE75"/>
  <c r="CH75"/>
  <c r="CK75"/>
  <c r="CN75"/>
  <c r="AI63"/>
  <c r="AL63"/>
  <c r="AO63"/>
  <c r="AR63"/>
  <c r="AU63"/>
  <c r="AX63"/>
  <c r="BA63"/>
  <c r="BD63"/>
  <c r="BG63"/>
  <c r="BJ63"/>
  <c r="BM63"/>
  <c r="BP63"/>
  <c r="BS63"/>
  <c r="BV63"/>
  <c r="BY63"/>
  <c r="CB63"/>
  <c r="CE63"/>
  <c r="CH63"/>
  <c r="CK63"/>
  <c r="CN63"/>
  <c r="AI70"/>
  <c r="AL70"/>
  <c r="AO70"/>
  <c r="AR70"/>
  <c r="AU70"/>
  <c r="AX70"/>
  <c r="BA70"/>
  <c r="BD70"/>
  <c r="BG70"/>
  <c r="BJ70"/>
  <c r="BM70"/>
  <c r="BP70"/>
  <c r="BS70"/>
  <c r="BV70"/>
  <c r="BY70"/>
  <c r="CB70"/>
  <c r="CE70"/>
  <c r="CH70"/>
  <c r="CK70"/>
  <c r="CN70"/>
  <c r="AI76"/>
  <c r="AL76"/>
  <c r="AO76"/>
  <c r="AR76"/>
  <c r="AU76"/>
  <c r="AX76"/>
  <c r="BA76"/>
  <c r="BD76"/>
  <c r="BG76"/>
  <c r="BJ76"/>
  <c r="BM76"/>
  <c r="BP76"/>
  <c r="BS76"/>
  <c r="BV76"/>
  <c r="BY76"/>
  <c r="CB76"/>
  <c r="CE76"/>
  <c r="CH76"/>
  <c r="CK76"/>
  <c r="CN76"/>
  <c r="AI83"/>
  <c r="AL83"/>
  <c r="AO83"/>
  <c r="AR83"/>
  <c r="AU83"/>
  <c r="AX83"/>
  <c r="BA83"/>
  <c r="BD83"/>
  <c r="BG83"/>
  <c r="BJ83"/>
  <c r="BM83"/>
  <c r="BP83"/>
  <c r="BS83"/>
  <c r="BV83"/>
  <c r="BY83"/>
  <c r="CB83"/>
  <c r="CE83"/>
  <c r="CH83"/>
  <c r="CK83"/>
  <c r="CN83"/>
  <c r="AI42"/>
  <c r="AL42"/>
  <c r="AO42"/>
  <c r="AR42"/>
  <c r="AU42"/>
  <c r="AX42"/>
  <c r="BA42"/>
  <c r="BD42"/>
  <c r="BG42"/>
  <c r="BJ42"/>
  <c r="BM42"/>
  <c r="BP42"/>
  <c r="BS42"/>
  <c r="BV42"/>
  <c r="BY42"/>
  <c r="CB42"/>
  <c r="CE42"/>
  <c r="CH42"/>
  <c r="CK42"/>
  <c r="CN42"/>
  <c r="AI62"/>
  <c r="AL62"/>
  <c r="AO62"/>
  <c r="AR62"/>
  <c r="AU62"/>
  <c r="AX62"/>
  <c r="BA62"/>
  <c r="BD62"/>
  <c r="BG62"/>
  <c r="BJ62"/>
  <c r="BM62"/>
  <c r="BP62"/>
  <c r="BS62"/>
  <c r="BV62"/>
  <c r="BY62"/>
  <c r="CB62"/>
  <c r="CE62"/>
  <c r="CH62"/>
  <c r="CK62"/>
  <c r="CN62"/>
  <c r="AI86"/>
  <c r="AL86"/>
  <c r="AO86"/>
  <c r="AR86"/>
  <c r="AU86"/>
  <c r="AX86"/>
  <c r="BA86"/>
  <c r="BD86"/>
  <c r="BG86"/>
  <c r="BJ86"/>
  <c r="BM86"/>
  <c r="BP86"/>
  <c r="BS86"/>
  <c r="BV86"/>
  <c r="BY86"/>
  <c r="CB86"/>
  <c r="CE86"/>
  <c r="CH86"/>
  <c r="CK86"/>
  <c r="CN86"/>
  <c r="AI80"/>
  <c r="AL80"/>
  <c r="AO80"/>
  <c r="AR80"/>
  <c r="AU80"/>
  <c r="AX80"/>
  <c r="BA80"/>
  <c r="BD80"/>
  <c r="BG80"/>
  <c r="BJ80"/>
  <c r="BM80"/>
  <c r="BP80"/>
  <c r="BS80"/>
  <c r="BV80"/>
  <c r="BY80"/>
  <c r="CB80"/>
  <c r="CE80"/>
  <c r="CH80"/>
  <c r="CK80"/>
  <c r="CN80"/>
  <c r="AI67"/>
  <c r="AL67"/>
  <c r="AO67"/>
  <c r="AR67"/>
  <c r="AU67"/>
  <c r="AX67"/>
  <c r="BA67"/>
  <c r="BD67"/>
  <c r="BG67"/>
  <c r="BJ67"/>
  <c r="BM67"/>
  <c r="BP67"/>
  <c r="BS67"/>
  <c r="BV67"/>
  <c r="BY67"/>
  <c r="CB67"/>
  <c r="CE67"/>
  <c r="CH67"/>
  <c r="CK67"/>
  <c r="CN67"/>
  <c r="AI79"/>
  <c r="AL79"/>
  <c r="AO79"/>
  <c r="AR79"/>
  <c r="AU79"/>
  <c r="AX79"/>
  <c r="BA79"/>
  <c r="BD79"/>
  <c r="BG79"/>
  <c r="BJ79"/>
  <c r="BM79"/>
  <c r="BP79"/>
  <c r="BS79"/>
  <c r="BV79"/>
  <c r="BY79"/>
  <c r="CB79"/>
  <c r="CE79"/>
  <c r="CH79"/>
  <c r="CK79"/>
  <c r="CN79"/>
  <c r="AI89"/>
  <c r="AL89"/>
  <c r="AO89"/>
  <c r="AR89"/>
  <c r="AU89"/>
  <c r="AX89"/>
  <c r="BA89"/>
  <c r="BD89"/>
  <c r="BG89"/>
  <c r="BJ89"/>
  <c r="BM89"/>
  <c r="BP89"/>
  <c r="BS89"/>
  <c r="BV89"/>
  <c r="BY89"/>
  <c r="CB89"/>
  <c r="CE89"/>
  <c r="CH89"/>
  <c r="CK89"/>
  <c r="CN89"/>
  <c r="AI88"/>
  <c r="AL88"/>
  <c r="AO88"/>
  <c r="AR88"/>
  <c r="AU88"/>
  <c r="AX88"/>
  <c r="BA88"/>
  <c r="BD88"/>
  <c r="BG88"/>
  <c r="BJ88"/>
  <c r="BM88"/>
  <c r="BP88"/>
  <c r="BS88"/>
  <c r="BV88"/>
  <c r="BY88"/>
  <c r="CB88"/>
  <c r="CE88"/>
  <c r="CH88"/>
  <c r="CK88"/>
  <c r="CN88"/>
  <c r="AI93"/>
  <c r="AL93"/>
  <c r="AO93"/>
  <c r="AR93"/>
  <c r="AU93"/>
  <c r="AX93"/>
  <c r="BA93"/>
  <c r="BD93"/>
  <c r="BG93"/>
  <c r="BJ93"/>
  <c r="BM93"/>
  <c r="BP93"/>
  <c r="BS93"/>
  <c r="BV93"/>
  <c r="BY93"/>
  <c r="CB93"/>
  <c r="CE93"/>
  <c r="CH93"/>
  <c r="CK93"/>
  <c r="CN93"/>
  <c r="AI60"/>
  <c r="AL60"/>
  <c r="AO60"/>
  <c r="AR60"/>
  <c r="AU60"/>
  <c r="AX60"/>
  <c r="BA60"/>
  <c r="BD60"/>
  <c r="BG60"/>
  <c r="BJ60"/>
  <c r="BM60"/>
  <c r="BP60"/>
  <c r="BS60"/>
  <c r="BV60"/>
  <c r="BY60"/>
  <c r="CB60"/>
  <c r="CE60"/>
  <c r="CH60"/>
  <c r="CK60"/>
  <c r="CN60"/>
  <c r="AI101"/>
  <c r="AL101"/>
  <c r="AO101"/>
  <c r="AR101"/>
  <c r="AU101"/>
  <c r="AX101"/>
  <c r="BA101"/>
  <c r="BD101"/>
  <c r="BG101"/>
  <c r="BJ101"/>
  <c r="BM101"/>
  <c r="BP101"/>
  <c r="BS101"/>
  <c r="BV101"/>
  <c r="BY101"/>
  <c r="CB101"/>
  <c r="CE101"/>
  <c r="CH101"/>
  <c r="CK101"/>
  <c r="CN101"/>
  <c r="AI85"/>
  <c r="AL85"/>
  <c r="AO85"/>
  <c r="AR85"/>
  <c r="AU85"/>
  <c r="AX85"/>
  <c r="BA85"/>
  <c r="BD85"/>
  <c r="BG85"/>
  <c r="BJ85"/>
  <c r="BM85"/>
  <c r="BP85"/>
  <c r="BS85"/>
  <c r="BV85"/>
  <c r="BY85"/>
  <c r="CB85"/>
  <c r="CE85"/>
  <c r="CH85"/>
  <c r="CK85"/>
  <c r="CN85"/>
  <c r="AI81"/>
  <c r="AL81"/>
  <c r="AO81"/>
  <c r="AR81"/>
  <c r="AU81"/>
  <c r="AX81"/>
  <c r="BA81"/>
  <c r="BD81"/>
  <c r="BG81"/>
  <c r="BJ81"/>
  <c r="BM81"/>
  <c r="BP81"/>
  <c r="BS81"/>
  <c r="BV81"/>
  <c r="BY81"/>
  <c r="CB81"/>
  <c r="CE81"/>
  <c r="CH81"/>
  <c r="CK81"/>
  <c r="CN81"/>
  <c r="AI87"/>
  <c r="AL87"/>
  <c r="AO87"/>
  <c r="AR87"/>
  <c r="AU87"/>
  <c r="AX87"/>
  <c r="BA87"/>
  <c r="BD87"/>
  <c r="BG87"/>
  <c r="BJ87"/>
  <c r="BM87"/>
  <c r="BP87"/>
  <c r="BS87"/>
  <c r="BV87"/>
  <c r="BY87"/>
  <c r="CB87"/>
  <c r="CE87"/>
  <c r="CH87"/>
  <c r="CK87"/>
  <c r="CN87"/>
  <c r="AI84"/>
  <c r="AL84"/>
  <c r="AO84"/>
  <c r="AR84"/>
  <c r="AU84"/>
  <c r="AX84"/>
  <c r="BA84"/>
  <c r="BD84"/>
  <c r="BG84"/>
  <c r="BJ84"/>
  <c r="BM84"/>
  <c r="BP84"/>
  <c r="BS84"/>
  <c r="BV84"/>
  <c r="BY84"/>
  <c r="CB84"/>
  <c r="CE84"/>
  <c r="CH84"/>
  <c r="CK84"/>
  <c r="CN84"/>
  <c r="AI96"/>
  <c r="AL96"/>
  <c r="AO96"/>
  <c r="AR96"/>
  <c r="AU96"/>
  <c r="AX96"/>
  <c r="BA96"/>
  <c r="BD96"/>
  <c r="BG96"/>
  <c r="BJ96"/>
  <c r="BM96"/>
  <c r="BP96"/>
  <c r="BS96"/>
  <c r="BV96"/>
  <c r="BY96"/>
  <c r="CB96"/>
  <c r="CE96"/>
  <c r="CH96"/>
  <c r="CK96"/>
  <c r="CN96"/>
  <c r="AI106"/>
  <c r="AL106"/>
  <c r="AO106"/>
  <c r="AR106"/>
  <c r="AU106"/>
  <c r="AX106"/>
  <c r="BA106"/>
  <c r="BD106"/>
  <c r="BG106"/>
  <c r="BJ106"/>
  <c r="BM106"/>
  <c r="BP106"/>
  <c r="BS106"/>
  <c r="BV106"/>
  <c r="BY106"/>
  <c r="CB106"/>
  <c r="CE106"/>
  <c r="CH106"/>
  <c r="CK106"/>
  <c r="CN106"/>
  <c r="AI102"/>
  <c r="AL102"/>
  <c r="AO102"/>
  <c r="AR102"/>
  <c r="AU102"/>
  <c r="AX102"/>
  <c r="BA102"/>
  <c r="BD102"/>
  <c r="BG102"/>
  <c r="BJ102"/>
  <c r="BM102"/>
  <c r="BP102"/>
  <c r="BS102"/>
  <c r="BV102"/>
  <c r="BY102"/>
  <c r="CB102"/>
  <c r="CE102"/>
  <c r="CH102"/>
  <c r="CK102"/>
  <c r="CN102"/>
  <c r="AI77"/>
  <c r="AL77"/>
  <c r="AO77"/>
  <c r="AR77"/>
  <c r="AU77"/>
  <c r="AX77"/>
  <c r="BA77"/>
  <c r="BD77"/>
  <c r="BG77"/>
  <c r="BJ77"/>
  <c r="BM77"/>
  <c r="BP77"/>
  <c r="BS77"/>
  <c r="BV77"/>
  <c r="BY77"/>
  <c r="CB77"/>
  <c r="CE77"/>
  <c r="CH77"/>
  <c r="CK77"/>
  <c r="CN77"/>
  <c r="AI94"/>
  <c r="AL94"/>
  <c r="AO94"/>
  <c r="AR94"/>
  <c r="AU94"/>
  <c r="AX94"/>
  <c r="BA94"/>
  <c r="BD94"/>
  <c r="BG94"/>
  <c r="BJ94"/>
  <c r="BM94"/>
  <c r="BP94"/>
  <c r="BS94"/>
  <c r="BV94"/>
  <c r="BY94"/>
  <c r="CB94"/>
  <c r="CE94"/>
  <c r="CH94"/>
  <c r="CK94"/>
  <c r="CN94"/>
  <c r="AI138"/>
  <c r="AL138"/>
  <c r="AO138"/>
  <c r="AR138"/>
  <c r="AU138"/>
  <c r="AX138"/>
  <c r="BA138"/>
  <c r="BD138"/>
  <c r="BG138"/>
  <c r="BJ138"/>
  <c r="BM138"/>
  <c r="BP138"/>
  <c r="BS138"/>
  <c r="BV138"/>
  <c r="BY138"/>
  <c r="CB138"/>
  <c r="CE138"/>
  <c r="CH138"/>
  <c r="CK138"/>
  <c r="CN138"/>
  <c r="AI124"/>
  <c r="AL124"/>
  <c r="AO124"/>
  <c r="AR124"/>
  <c r="AU124"/>
  <c r="AX124"/>
  <c r="BA124"/>
  <c r="BD124"/>
  <c r="BG124"/>
  <c r="BJ124"/>
  <c r="BM124"/>
  <c r="BP124"/>
  <c r="BS124"/>
  <c r="BV124"/>
  <c r="BY124"/>
  <c r="CB124"/>
  <c r="CE124"/>
  <c r="CH124"/>
  <c r="CK124"/>
  <c r="CN124"/>
  <c r="AI104"/>
  <c r="AL104"/>
  <c r="AO104"/>
  <c r="AR104"/>
  <c r="AU104"/>
  <c r="AX104"/>
  <c r="BA104"/>
  <c r="BD104"/>
  <c r="BG104"/>
  <c r="BJ104"/>
  <c r="BM104"/>
  <c r="BP104"/>
  <c r="BS104"/>
  <c r="BV104"/>
  <c r="BY104"/>
  <c r="CB104"/>
  <c r="CE104"/>
  <c r="CH104"/>
  <c r="CK104"/>
  <c r="CN104"/>
  <c r="AI90"/>
  <c r="AL90"/>
  <c r="AO90"/>
  <c r="AR90"/>
  <c r="AU90"/>
  <c r="AX90"/>
  <c r="BA90"/>
  <c r="BD90"/>
  <c r="BG90"/>
  <c r="BJ90"/>
  <c r="BM90"/>
  <c r="BP90"/>
  <c r="BS90"/>
  <c r="BV90"/>
  <c r="BY90"/>
  <c r="CB90"/>
  <c r="CE90"/>
  <c r="CH90"/>
  <c r="CK90"/>
  <c r="CN90"/>
  <c r="AI95"/>
  <c r="AL95"/>
  <c r="AO95"/>
  <c r="AR95"/>
  <c r="AU95"/>
  <c r="AX95"/>
  <c r="BA95"/>
  <c r="BD95"/>
  <c r="BG95"/>
  <c r="BJ95"/>
  <c r="BM95"/>
  <c r="BP95"/>
  <c r="BS95"/>
  <c r="BV95"/>
  <c r="BY95"/>
  <c r="CB95"/>
  <c r="CE95"/>
  <c r="CH95"/>
  <c r="CK95"/>
  <c r="CN95"/>
  <c r="AI82"/>
  <c r="AL82"/>
  <c r="AO82"/>
  <c r="AR82"/>
  <c r="AU82"/>
  <c r="AX82"/>
  <c r="BA82"/>
  <c r="BD82"/>
  <c r="BG82"/>
  <c r="BJ82"/>
  <c r="BM82"/>
  <c r="BP82"/>
  <c r="BS82"/>
  <c r="BV82"/>
  <c r="BY82"/>
  <c r="CB82"/>
  <c r="CE82"/>
  <c r="CH82"/>
  <c r="CK82"/>
  <c r="CN82"/>
  <c r="AI91"/>
  <c r="AL91"/>
  <c r="AO91"/>
  <c r="AR91"/>
  <c r="AU91"/>
  <c r="AX91"/>
  <c r="BA91"/>
  <c r="BD91"/>
  <c r="BG91"/>
  <c r="BJ91"/>
  <c r="BM91"/>
  <c r="BP91"/>
  <c r="BS91"/>
  <c r="BV91"/>
  <c r="BY91"/>
  <c r="CB91"/>
  <c r="CE91"/>
  <c r="CH91"/>
  <c r="CK91"/>
  <c r="CN91"/>
  <c r="AI98"/>
  <c r="AL98"/>
  <c r="AO98"/>
  <c r="AR98"/>
  <c r="AU98"/>
  <c r="AX98"/>
  <c r="BA98"/>
  <c r="BD98"/>
  <c r="BG98"/>
  <c r="BJ98"/>
  <c r="BM98"/>
  <c r="BP98"/>
  <c r="BS98"/>
  <c r="BV98"/>
  <c r="BY98"/>
  <c r="CB98"/>
  <c r="CE98"/>
  <c r="CH98"/>
  <c r="CK98"/>
  <c r="CN98"/>
  <c r="AI103"/>
  <c r="AL103"/>
  <c r="AO103"/>
  <c r="AR103"/>
  <c r="AU103"/>
  <c r="AX103"/>
  <c r="BA103"/>
  <c r="BD103"/>
  <c r="BG103"/>
  <c r="BJ103"/>
  <c r="BM103"/>
  <c r="BP103"/>
  <c r="BS103"/>
  <c r="BV103"/>
  <c r="BY103"/>
  <c r="CB103"/>
  <c r="CE103"/>
  <c r="CH103"/>
  <c r="CK103"/>
  <c r="CN103"/>
  <c r="AI99"/>
  <c r="AL99"/>
  <c r="AO99"/>
  <c r="AR99"/>
  <c r="AU99"/>
  <c r="AX99"/>
  <c r="BA99"/>
  <c r="BD99"/>
  <c r="BG99"/>
  <c r="BJ99"/>
  <c r="BM99"/>
  <c r="BP99"/>
  <c r="BS99"/>
  <c r="BV99"/>
  <c r="BY99"/>
  <c r="CB99"/>
  <c r="CE99"/>
  <c r="CH99"/>
  <c r="CK99"/>
  <c r="CN99"/>
  <c r="AI107"/>
  <c r="AL107"/>
  <c r="AO107"/>
  <c r="AR107"/>
  <c r="AU107"/>
  <c r="AX107"/>
  <c r="BA107"/>
  <c r="BD107"/>
  <c r="BG107"/>
  <c r="BJ107"/>
  <c r="BM107"/>
  <c r="BP107"/>
  <c r="BS107"/>
  <c r="BV107"/>
  <c r="BY107"/>
  <c r="CB107"/>
  <c r="CE107"/>
  <c r="CH107"/>
  <c r="CK107"/>
  <c r="CN107"/>
  <c r="AI114"/>
  <c r="AL114"/>
  <c r="AO114"/>
  <c r="AR114"/>
  <c r="AU114"/>
  <c r="AX114"/>
  <c r="BA114"/>
  <c r="BD114"/>
  <c r="BG114"/>
  <c r="BJ114"/>
  <c r="BM114"/>
  <c r="BP114"/>
  <c r="BS114"/>
  <c r="BV114"/>
  <c r="BY114"/>
  <c r="CB114"/>
  <c r="CE114"/>
  <c r="CH114"/>
  <c r="CK114"/>
  <c r="CN114"/>
  <c r="AI100"/>
  <c r="AL100"/>
  <c r="AO100"/>
  <c r="AR100"/>
  <c r="AU100"/>
  <c r="AX100"/>
  <c r="BA100"/>
  <c r="BD100"/>
  <c r="BG100"/>
  <c r="BJ100"/>
  <c r="BM100"/>
  <c r="BP100"/>
  <c r="BS100"/>
  <c r="BV100"/>
  <c r="BY100"/>
  <c r="CB100"/>
  <c r="CE100"/>
  <c r="CH100"/>
  <c r="CK100"/>
  <c r="CN100"/>
  <c r="AI145"/>
  <c r="AL145"/>
  <c r="AO145"/>
  <c r="AR145"/>
  <c r="AU145"/>
  <c r="AX145"/>
  <c r="BA145"/>
  <c r="BD145"/>
  <c r="BG145"/>
  <c r="BJ145"/>
  <c r="BM145"/>
  <c r="BP145"/>
  <c r="BS145"/>
  <c r="BV145"/>
  <c r="BY145"/>
  <c r="CB145"/>
  <c r="CE145"/>
  <c r="CH145"/>
  <c r="CK145"/>
  <c r="CN145"/>
  <c r="AI92"/>
  <c r="AL92"/>
  <c r="AO92"/>
  <c r="AR92"/>
  <c r="AU92"/>
  <c r="AX92"/>
  <c r="BA92"/>
  <c r="BD92"/>
  <c r="BG92"/>
  <c r="BJ92"/>
  <c r="BM92"/>
  <c r="BP92"/>
  <c r="BS92"/>
  <c r="BV92"/>
  <c r="BY92"/>
  <c r="CB92"/>
  <c r="CE92"/>
  <c r="CH92"/>
  <c r="CK92"/>
  <c r="CN92"/>
  <c r="AI116"/>
  <c r="AL116"/>
  <c r="AO116"/>
  <c r="AR116"/>
  <c r="AU116"/>
  <c r="AX116"/>
  <c r="BA116"/>
  <c r="BD116"/>
  <c r="BG116"/>
  <c r="BJ116"/>
  <c r="BM116"/>
  <c r="BP116"/>
  <c r="BS116"/>
  <c r="BV116"/>
  <c r="BY116"/>
  <c r="CB116"/>
  <c r="CE116"/>
  <c r="CH116"/>
  <c r="CK116"/>
  <c r="CN116"/>
  <c r="AI159"/>
  <c r="AL159"/>
  <c r="AO159"/>
  <c r="AR159"/>
  <c r="AU159"/>
  <c r="AX159"/>
  <c r="BA159"/>
  <c r="BD159"/>
  <c r="BG159"/>
  <c r="BJ159"/>
  <c r="BM159"/>
  <c r="BP159"/>
  <c r="BS159"/>
  <c r="BV159"/>
  <c r="BY159"/>
  <c r="CB159"/>
  <c r="CE159"/>
  <c r="CH159"/>
  <c r="CK159"/>
  <c r="CN159"/>
  <c r="AI118"/>
  <c r="AL118"/>
  <c r="AO118"/>
  <c r="AR118"/>
  <c r="AU118"/>
  <c r="AX118"/>
  <c r="BA118"/>
  <c r="BD118"/>
  <c r="BG118"/>
  <c r="BJ118"/>
  <c r="BM118"/>
  <c r="BP118"/>
  <c r="BS118"/>
  <c r="BV118"/>
  <c r="BY118"/>
  <c r="CB118"/>
  <c r="CE118"/>
  <c r="CH118"/>
  <c r="CK118"/>
  <c r="CN118"/>
  <c r="AI119"/>
  <c r="AL119"/>
  <c r="AO119"/>
  <c r="AR119"/>
  <c r="AU119"/>
  <c r="AX119"/>
  <c r="BA119"/>
  <c r="BD119"/>
  <c r="BG119"/>
  <c r="BJ119"/>
  <c r="BM119"/>
  <c r="BP119"/>
  <c r="BS119"/>
  <c r="BV119"/>
  <c r="BY119"/>
  <c r="CB119"/>
  <c r="CE119"/>
  <c r="CH119"/>
  <c r="CK119"/>
  <c r="CN119"/>
  <c r="AI113"/>
  <c r="AL113"/>
  <c r="AO113"/>
  <c r="AR113"/>
  <c r="AU113"/>
  <c r="AX113"/>
  <c r="BA113"/>
  <c r="BD113"/>
  <c r="BG113"/>
  <c r="BJ113"/>
  <c r="BM113"/>
  <c r="BP113"/>
  <c r="BS113"/>
  <c r="BV113"/>
  <c r="BY113"/>
  <c r="CB113"/>
  <c r="CE113"/>
  <c r="CH113"/>
  <c r="CK113"/>
  <c r="CN113"/>
  <c r="AI110"/>
  <c r="AL110"/>
  <c r="AO110"/>
  <c r="AR110"/>
  <c r="AU110"/>
  <c r="AX110"/>
  <c r="BA110"/>
  <c r="BD110"/>
  <c r="BG110"/>
  <c r="BJ110"/>
  <c r="BM110"/>
  <c r="BP110"/>
  <c r="BS110"/>
  <c r="BV110"/>
  <c r="BY110"/>
  <c r="CB110"/>
  <c r="CE110"/>
  <c r="CH110"/>
  <c r="CK110"/>
  <c r="CN110"/>
  <c r="AI105"/>
  <c r="AL105"/>
  <c r="AO105"/>
  <c r="AR105"/>
  <c r="AU105"/>
  <c r="AX105"/>
  <c r="BA105"/>
  <c r="BD105"/>
  <c r="BG105"/>
  <c r="BJ105"/>
  <c r="BM105"/>
  <c r="BP105"/>
  <c r="BS105"/>
  <c r="BV105"/>
  <c r="BY105"/>
  <c r="CB105"/>
  <c r="CE105"/>
  <c r="CH105"/>
  <c r="CK105"/>
  <c r="CN105"/>
  <c r="AI115"/>
  <c r="AL115"/>
  <c r="AO115"/>
  <c r="AR115"/>
  <c r="AU115"/>
  <c r="AX115"/>
  <c r="BA115"/>
  <c r="BD115"/>
  <c r="BG115"/>
  <c r="BJ115"/>
  <c r="BM115"/>
  <c r="BP115"/>
  <c r="BS115"/>
  <c r="BV115"/>
  <c r="BY115"/>
  <c r="CB115"/>
  <c r="CE115"/>
  <c r="CH115"/>
  <c r="CK115"/>
  <c r="CN115"/>
  <c r="AI120"/>
  <c r="AL120"/>
  <c r="AO120"/>
  <c r="AR120"/>
  <c r="AU120"/>
  <c r="AX120"/>
  <c r="BA120"/>
  <c r="BD120"/>
  <c r="BG120"/>
  <c r="BJ120"/>
  <c r="BM120"/>
  <c r="BP120"/>
  <c r="BS120"/>
  <c r="BV120"/>
  <c r="BY120"/>
  <c r="CB120"/>
  <c r="CE120"/>
  <c r="CH120"/>
  <c r="CK120"/>
  <c r="CN120"/>
  <c r="AI126"/>
  <c r="AL126"/>
  <c r="AO126"/>
  <c r="AR126"/>
  <c r="AU126"/>
  <c r="AX126"/>
  <c r="BA126"/>
  <c r="BD126"/>
  <c r="BG126"/>
  <c r="BJ126"/>
  <c r="BM126"/>
  <c r="BP126"/>
  <c r="BS126"/>
  <c r="BV126"/>
  <c r="BY126"/>
  <c r="CB126"/>
  <c r="CE126"/>
  <c r="CH126"/>
  <c r="CK126"/>
  <c r="CN126"/>
  <c r="AI109"/>
  <c r="AL109"/>
  <c r="AO109"/>
  <c r="AR109"/>
  <c r="AU109"/>
  <c r="AX109"/>
  <c r="BA109"/>
  <c r="BD109"/>
  <c r="BG109"/>
  <c r="BJ109"/>
  <c r="BM109"/>
  <c r="BP109"/>
  <c r="BS109"/>
  <c r="BV109"/>
  <c r="BY109"/>
  <c r="CB109"/>
  <c r="CE109"/>
  <c r="CH109"/>
  <c r="CK109"/>
  <c r="CN109"/>
  <c r="AI127"/>
  <c r="AL127"/>
  <c r="AO127"/>
  <c r="AR127"/>
  <c r="AU127"/>
  <c r="AX127"/>
  <c r="BA127"/>
  <c r="BD127"/>
  <c r="BG127"/>
  <c r="BJ127"/>
  <c r="BM127"/>
  <c r="BP127"/>
  <c r="BS127"/>
  <c r="BV127"/>
  <c r="BY127"/>
  <c r="CB127"/>
  <c r="CE127"/>
  <c r="CH127"/>
  <c r="CK127"/>
  <c r="CN127"/>
  <c r="AI112"/>
  <c r="AL112"/>
  <c r="AO112"/>
  <c r="AR112"/>
  <c r="AU112"/>
  <c r="AX112"/>
  <c r="BA112"/>
  <c r="BD112"/>
  <c r="BG112"/>
  <c r="BJ112"/>
  <c r="BM112"/>
  <c r="BP112"/>
  <c r="BS112"/>
  <c r="BV112"/>
  <c r="BY112"/>
  <c r="CB112"/>
  <c r="CE112"/>
  <c r="CH112"/>
  <c r="CK112"/>
  <c r="CN112"/>
  <c r="AI128"/>
  <c r="AL128"/>
  <c r="AO128"/>
  <c r="AR128"/>
  <c r="AU128"/>
  <c r="AX128"/>
  <c r="BA128"/>
  <c r="BD128"/>
  <c r="BG128"/>
  <c r="BJ128"/>
  <c r="BM128"/>
  <c r="BP128"/>
  <c r="BS128"/>
  <c r="BV128"/>
  <c r="BY128"/>
  <c r="CB128"/>
  <c r="CE128"/>
  <c r="CH128"/>
  <c r="CK128"/>
  <c r="CN128"/>
  <c r="AI117"/>
  <c r="AL117"/>
  <c r="AO117"/>
  <c r="AR117"/>
  <c r="AU117"/>
  <c r="AX117"/>
  <c r="BA117"/>
  <c r="BD117"/>
  <c r="BG117"/>
  <c r="BJ117"/>
  <c r="BM117"/>
  <c r="BP117"/>
  <c r="BS117"/>
  <c r="BV117"/>
  <c r="BY117"/>
  <c r="CB117"/>
  <c r="CE117"/>
  <c r="CH117"/>
  <c r="CK117"/>
  <c r="CN117"/>
  <c r="AI122"/>
  <c r="AL122"/>
  <c r="AO122"/>
  <c r="AR122"/>
  <c r="AU122"/>
  <c r="AX122"/>
  <c r="BA122"/>
  <c r="BD122"/>
  <c r="BG122"/>
  <c r="BJ122"/>
  <c r="BM122"/>
  <c r="BP122"/>
  <c r="BS122"/>
  <c r="BV122"/>
  <c r="BY122"/>
  <c r="CB122"/>
  <c r="CE122"/>
  <c r="CH122"/>
  <c r="CK122"/>
  <c r="CN122"/>
  <c r="AI123"/>
  <c r="AL123"/>
  <c r="AO123"/>
  <c r="AR123"/>
  <c r="AU123"/>
  <c r="AX123"/>
  <c r="BA123"/>
  <c r="BD123"/>
  <c r="BG123"/>
  <c r="BJ123"/>
  <c r="BM123"/>
  <c r="BP123"/>
  <c r="BS123"/>
  <c r="BV123"/>
  <c r="BY123"/>
  <c r="CB123"/>
  <c r="CE123"/>
  <c r="CH123"/>
  <c r="CK123"/>
  <c r="CN123"/>
  <c r="AI125"/>
  <c r="AL125"/>
  <c r="AO125"/>
  <c r="AR125"/>
  <c r="AU125"/>
  <c r="AX125"/>
  <c r="BA125"/>
  <c r="BD125"/>
  <c r="BG125"/>
  <c r="BJ125"/>
  <c r="BM125"/>
  <c r="BP125"/>
  <c r="BS125"/>
  <c r="BV125"/>
  <c r="BY125"/>
  <c r="CB125"/>
  <c r="CE125"/>
  <c r="CH125"/>
  <c r="CK125"/>
  <c r="CN125"/>
  <c r="AI108"/>
  <c r="AL108"/>
  <c r="AO108"/>
  <c r="AR108"/>
  <c r="AU108"/>
  <c r="AX108"/>
  <c r="BA108"/>
  <c r="BD108"/>
  <c r="BG108"/>
  <c r="BJ108"/>
  <c r="BM108"/>
  <c r="BP108"/>
  <c r="BS108"/>
  <c r="BV108"/>
  <c r="BY108"/>
  <c r="CB108"/>
  <c r="CE108"/>
  <c r="CH108"/>
  <c r="CK108"/>
  <c r="CN108"/>
  <c r="AI143"/>
  <c r="AL143"/>
  <c r="AO143"/>
  <c r="AR143"/>
  <c r="AU143"/>
  <c r="AX143"/>
  <c r="BA143"/>
  <c r="BD143"/>
  <c r="BG143"/>
  <c r="BJ143"/>
  <c r="BM143"/>
  <c r="BP143"/>
  <c r="BS143"/>
  <c r="BV143"/>
  <c r="BY143"/>
  <c r="CB143"/>
  <c r="CE143"/>
  <c r="CH143"/>
  <c r="CK143"/>
  <c r="CN143"/>
  <c r="AI132"/>
  <c r="AL132"/>
  <c r="AO132"/>
  <c r="AR132"/>
  <c r="AU132"/>
  <c r="AX132"/>
  <c r="BA132"/>
  <c r="BD132"/>
  <c r="BG132"/>
  <c r="BJ132"/>
  <c r="BM132"/>
  <c r="BP132"/>
  <c r="BS132"/>
  <c r="BV132"/>
  <c r="BY132"/>
  <c r="CB132"/>
  <c r="CE132"/>
  <c r="CH132"/>
  <c r="CK132"/>
  <c r="CN132"/>
  <c r="AI130"/>
  <c r="AL130"/>
  <c r="AO130"/>
  <c r="AR130"/>
  <c r="AU130"/>
  <c r="AX130"/>
  <c r="BA130"/>
  <c r="BD130"/>
  <c r="BG130"/>
  <c r="BJ130"/>
  <c r="BM130"/>
  <c r="BP130"/>
  <c r="BS130"/>
  <c r="BV130"/>
  <c r="BY130"/>
  <c r="CB130"/>
  <c r="CE130"/>
  <c r="CH130"/>
  <c r="CK130"/>
  <c r="CN130"/>
  <c r="AI133"/>
  <c r="AL133"/>
  <c r="AO133"/>
  <c r="AR133"/>
  <c r="AU133"/>
  <c r="AX133"/>
  <c r="BA133"/>
  <c r="BD133"/>
  <c r="BG133"/>
  <c r="BJ133"/>
  <c r="BM133"/>
  <c r="BP133"/>
  <c r="BS133"/>
  <c r="BV133"/>
  <c r="BY133"/>
  <c r="CB133"/>
  <c r="CE133"/>
  <c r="CH133"/>
  <c r="CK133"/>
  <c r="CN133"/>
  <c r="AI121"/>
  <c r="AL121"/>
  <c r="AO121"/>
  <c r="AR121"/>
  <c r="AU121"/>
  <c r="AX121"/>
  <c r="BA121"/>
  <c r="BD121"/>
  <c r="BG121"/>
  <c r="BJ121"/>
  <c r="BM121"/>
  <c r="BP121"/>
  <c r="BS121"/>
  <c r="BV121"/>
  <c r="BY121"/>
  <c r="CB121"/>
  <c r="CE121"/>
  <c r="CH121"/>
  <c r="CK121"/>
  <c r="CN121"/>
  <c r="AI129"/>
  <c r="AL129"/>
  <c r="AO129"/>
  <c r="AR129"/>
  <c r="AU129"/>
  <c r="AX129"/>
  <c r="BA129"/>
  <c r="BD129"/>
  <c r="BG129"/>
  <c r="BJ129"/>
  <c r="BM129"/>
  <c r="BP129"/>
  <c r="BS129"/>
  <c r="BV129"/>
  <c r="BY129"/>
  <c r="CB129"/>
  <c r="CE129"/>
  <c r="CH129"/>
  <c r="CK129"/>
  <c r="CN129"/>
  <c r="AI131"/>
  <c r="AL131"/>
  <c r="AO131"/>
  <c r="AR131"/>
  <c r="AU131"/>
  <c r="AX131"/>
  <c r="BA131"/>
  <c r="BD131"/>
  <c r="BG131"/>
  <c r="BJ131"/>
  <c r="BM131"/>
  <c r="BP131"/>
  <c r="BS131"/>
  <c r="BV131"/>
  <c r="BY131"/>
  <c r="CB131"/>
  <c r="CE131"/>
  <c r="CH131"/>
  <c r="CK131"/>
  <c r="CN131"/>
  <c r="AI139"/>
  <c r="AL139"/>
  <c r="AO139"/>
  <c r="AR139"/>
  <c r="AU139"/>
  <c r="AX139"/>
  <c r="BA139"/>
  <c r="BD139"/>
  <c r="BG139"/>
  <c r="BJ139"/>
  <c r="BM139"/>
  <c r="BP139"/>
  <c r="BS139"/>
  <c r="BV139"/>
  <c r="BY139"/>
  <c r="CB139"/>
  <c r="CE139"/>
  <c r="CH139"/>
  <c r="CK139"/>
  <c r="CN139"/>
  <c r="AI149"/>
  <c r="AL149"/>
  <c r="AO149"/>
  <c r="AR149"/>
  <c r="AU149"/>
  <c r="AX149"/>
  <c r="BA149"/>
  <c r="BD149"/>
  <c r="BG149"/>
  <c r="BJ149"/>
  <c r="BM149"/>
  <c r="BP149"/>
  <c r="BS149"/>
  <c r="BV149"/>
  <c r="BY149"/>
  <c r="CB149"/>
  <c r="CE149"/>
  <c r="CH149"/>
  <c r="CK149"/>
  <c r="CN149"/>
  <c r="AI134"/>
  <c r="AL134"/>
  <c r="AO134"/>
  <c r="AR134"/>
  <c r="AU134"/>
  <c r="AX134"/>
  <c r="BA134"/>
  <c r="BD134"/>
  <c r="BG134"/>
  <c r="BJ134"/>
  <c r="BM134"/>
  <c r="BP134"/>
  <c r="BS134"/>
  <c r="BV134"/>
  <c r="BY134"/>
  <c r="CB134"/>
  <c r="CE134"/>
  <c r="CH134"/>
  <c r="CK134"/>
  <c r="CN134"/>
  <c r="AI137"/>
  <c r="AL137"/>
  <c r="AO137"/>
  <c r="AR137"/>
  <c r="AU137"/>
  <c r="AX137"/>
  <c r="BA137"/>
  <c r="BD137"/>
  <c r="BG137"/>
  <c r="BJ137"/>
  <c r="BM137"/>
  <c r="BP137"/>
  <c r="BS137"/>
  <c r="BV137"/>
  <c r="BY137"/>
  <c r="CB137"/>
  <c r="CE137"/>
  <c r="CH137"/>
  <c r="CK137"/>
  <c r="CN137"/>
  <c r="AI111"/>
  <c r="AL111"/>
  <c r="AO111"/>
  <c r="AR111"/>
  <c r="AU111"/>
  <c r="AX111"/>
  <c r="BA111"/>
  <c r="BD111"/>
  <c r="BG111"/>
  <c r="BJ111"/>
  <c r="BM111"/>
  <c r="BP111"/>
  <c r="BS111"/>
  <c r="BV111"/>
  <c r="BY111"/>
  <c r="CB111"/>
  <c r="CE111"/>
  <c r="CH111"/>
  <c r="CK111"/>
  <c r="CN111"/>
  <c r="AI140"/>
  <c r="AL140"/>
  <c r="AO140"/>
  <c r="AR140"/>
  <c r="AU140"/>
  <c r="AX140"/>
  <c r="BA140"/>
  <c r="BD140"/>
  <c r="BG140"/>
  <c r="BJ140"/>
  <c r="BM140"/>
  <c r="BP140"/>
  <c r="BS140"/>
  <c r="BV140"/>
  <c r="BY140"/>
  <c r="CB140"/>
  <c r="CE140"/>
  <c r="CH140"/>
  <c r="CK140"/>
  <c r="CN140"/>
  <c r="AI141"/>
  <c r="AL141"/>
  <c r="AO141"/>
  <c r="AR141"/>
  <c r="AU141"/>
  <c r="AX141"/>
  <c r="BA141"/>
  <c r="BD141"/>
  <c r="BG141"/>
  <c r="BJ141"/>
  <c r="BM141"/>
  <c r="BP141"/>
  <c r="BS141"/>
  <c r="BV141"/>
  <c r="BY141"/>
  <c r="CB141"/>
  <c r="CE141"/>
  <c r="CH141"/>
  <c r="CK141"/>
  <c r="CN141"/>
  <c r="AI153"/>
  <c r="AL153"/>
  <c r="AO153"/>
  <c r="AR153"/>
  <c r="AU153"/>
  <c r="AX153"/>
  <c r="BA153"/>
  <c r="BD153"/>
  <c r="BG153"/>
  <c r="BJ153"/>
  <c r="BM153"/>
  <c r="BP153"/>
  <c r="BS153"/>
  <c r="BV153"/>
  <c r="BY153"/>
  <c r="CB153"/>
  <c r="CE153"/>
  <c r="CH153"/>
  <c r="CK153"/>
  <c r="CN153"/>
  <c r="AI146"/>
  <c r="AL146"/>
  <c r="AO146"/>
  <c r="AR146"/>
  <c r="AU146"/>
  <c r="AX146"/>
  <c r="BA146"/>
  <c r="BD146"/>
  <c r="BG146"/>
  <c r="BJ146"/>
  <c r="BM146"/>
  <c r="BP146"/>
  <c r="BS146"/>
  <c r="BV146"/>
  <c r="BY146"/>
  <c r="CB146"/>
  <c r="CE146"/>
  <c r="CH146"/>
  <c r="CK146"/>
  <c r="CN146"/>
  <c r="AI135"/>
  <c r="AL135"/>
  <c r="AO135"/>
  <c r="AR135"/>
  <c r="AU135"/>
  <c r="AX135"/>
  <c r="BA135"/>
  <c r="BD135"/>
  <c r="BG135"/>
  <c r="BJ135"/>
  <c r="BM135"/>
  <c r="BP135"/>
  <c r="BS135"/>
  <c r="BV135"/>
  <c r="BY135"/>
  <c r="CB135"/>
  <c r="CE135"/>
  <c r="CH135"/>
  <c r="CK135"/>
  <c r="CN135"/>
  <c r="AI136"/>
  <c r="AL136"/>
  <c r="AO136"/>
  <c r="AR136"/>
  <c r="AU136"/>
  <c r="AX136"/>
  <c r="BA136"/>
  <c r="BD136"/>
  <c r="BG136"/>
  <c r="BJ136"/>
  <c r="BM136"/>
  <c r="BP136"/>
  <c r="BS136"/>
  <c r="BV136"/>
  <c r="BY136"/>
  <c r="CB136"/>
  <c r="CE136"/>
  <c r="CH136"/>
  <c r="CK136"/>
  <c r="CN136"/>
  <c r="AI185"/>
  <c r="AL185"/>
  <c r="AO185"/>
  <c r="AR185"/>
  <c r="AU185"/>
  <c r="AX185"/>
  <c r="BA185"/>
  <c r="BD185"/>
  <c r="BG185"/>
  <c r="BJ185"/>
  <c r="BM185"/>
  <c r="BP185"/>
  <c r="BS185"/>
  <c r="BV185"/>
  <c r="BY185"/>
  <c r="CB185"/>
  <c r="CE185"/>
  <c r="CH185"/>
  <c r="CK185"/>
  <c r="CN185"/>
  <c r="AI142"/>
  <c r="AL142"/>
  <c r="AO142"/>
  <c r="AR142"/>
  <c r="AU142"/>
  <c r="AX142"/>
  <c r="BA142"/>
  <c r="BD142"/>
  <c r="BG142"/>
  <c r="BJ142"/>
  <c r="BM142"/>
  <c r="BP142"/>
  <c r="BS142"/>
  <c r="BV142"/>
  <c r="BY142"/>
  <c r="CB142"/>
  <c r="CE142"/>
  <c r="CH142"/>
  <c r="CK142"/>
  <c r="CN142"/>
  <c r="AI148"/>
  <c r="AL148"/>
  <c r="AO148"/>
  <c r="AR148"/>
  <c r="AU148"/>
  <c r="AX148"/>
  <c r="BA148"/>
  <c r="BD148"/>
  <c r="BG148"/>
  <c r="BJ148"/>
  <c r="BM148"/>
  <c r="BP148"/>
  <c r="BS148"/>
  <c r="BV148"/>
  <c r="BY148"/>
  <c r="CB148"/>
  <c r="CE148"/>
  <c r="CH148"/>
  <c r="CK148"/>
  <c r="CN148"/>
  <c r="AI147"/>
  <c r="AL147"/>
  <c r="AO147"/>
  <c r="AR147"/>
  <c r="AU147"/>
  <c r="AX147"/>
  <c r="BA147"/>
  <c r="BD147"/>
  <c r="BG147"/>
  <c r="BJ147"/>
  <c r="BM147"/>
  <c r="BP147"/>
  <c r="BS147"/>
  <c r="BV147"/>
  <c r="BY147"/>
  <c r="CB147"/>
  <c r="CE147"/>
  <c r="CH147"/>
  <c r="CK147"/>
  <c r="CN147"/>
  <c r="AI156"/>
  <c r="AL156"/>
  <c r="AO156"/>
  <c r="AR156"/>
  <c r="AU156"/>
  <c r="AX156"/>
  <c r="BA156"/>
  <c r="BD156"/>
  <c r="BG156"/>
  <c r="BJ156"/>
  <c r="BM156"/>
  <c r="BP156"/>
  <c r="BS156"/>
  <c r="BV156"/>
  <c r="BY156"/>
  <c r="CB156"/>
  <c r="CE156"/>
  <c r="CH156"/>
  <c r="CK156"/>
  <c r="CN156"/>
  <c r="AI150"/>
  <c r="AL150"/>
  <c r="AO150"/>
  <c r="AR150"/>
  <c r="AU150"/>
  <c r="AX150"/>
  <c r="BA150"/>
  <c r="BD150"/>
  <c r="BG150"/>
  <c r="BJ150"/>
  <c r="BM150"/>
  <c r="BP150"/>
  <c r="BS150"/>
  <c r="BV150"/>
  <c r="BY150"/>
  <c r="CB150"/>
  <c r="CE150"/>
  <c r="CH150"/>
  <c r="CK150"/>
  <c r="CN150"/>
  <c r="AI151"/>
  <c r="AL151"/>
  <c r="AO151"/>
  <c r="AR151"/>
  <c r="AU151"/>
  <c r="AX151"/>
  <c r="BA151"/>
  <c r="BD151"/>
  <c r="BG151"/>
  <c r="BJ151"/>
  <c r="BM151"/>
  <c r="BP151"/>
  <c r="BS151"/>
  <c r="BV151"/>
  <c r="BY151"/>
  <c r="CB151"/>
  <c r="CE151"/>
  <c r="CH151"/>
  <c r="CK151"/>
  <c r="CN151"/>
  <c r="AI157"/>
  <c r="AL157"/>
  <c r="AO157"/>
  <c r="AR157"/>
  <c r="AU157"/>
  <c r="AX157"/>
  <c r="BA157"/>
  <c r="BD157"/>
  <c r="BG157"/>
  <c r="BJ157"/>
  <c r="BM157"/>
  <c r="BP157"/>
  <c r="BS157"/>
  <c r="BV157"/>
  <c r="BY157"/>
  <c r="CB157"/>
  <c r="CE157"/>
  <c r="CH157"/>
  <c r="CK157"/>
  <c r="CN157"/>
  <c r="AI152"/>
  <c r="AL152"/>
  <c r="AO152"/>
  <c r="AR152"/>
  <c r="AU152"/>
  <c r="AX152"/>
  <c r="BA152"/>
  <c r="BD152"/>
  <c r="BG152"/>
  <c r="BJ152"/>
  <c r="BM152"/>
  <c r="BP152"/>
  <c r="BS152"/>
  <c r="BV152"/>
  <c r="BY152"/>
  <c r="CB152"/>
  <c r="CE152"/>
  <c r="CH152"/>
  <c r="CK152"/>
  <c r="CN152"/>
  <c r="AI154"/>
  <c r="AL154"/>
  <c r="AO154"/>
  <c r="AR154"/>
  <c r="AU154"/>
  <c r="AX154"/>
  <c r="BA154"/>
  <c r="BD154"/>
  <c r="BG154"/>
  <c r="BJ154"/>
  <c r="BM154"/>
  <c r="BP154"/>
  <c r="BS154"/>
  <c r="BV154"/>
  <c r="BY154"/>
  <c r="CB154"/>
  <c r="CE154"/>
  <c r="CH154"/>
  <c r="CK154"/>
  <c r="CN154"/>
  <c r="AI164"/>
  <c r="AL164"/>
  <c r="AO164"/>
  <c r="AR164"/>
  <c r="AU164"/>
  <c r="AX164"/>
  <c r="BA164"/>
  <c r="BD164"/>
  <c r="BG164"/>
  <c r="BJ164"/>
  <c r="BM164"/>
  <c r="BP164"/>
  <c r="BS164"/>
  <c r="BV164"/>
  <c r="BY164"/>
  <c r="CB164"/>
  <c r="CE164"/>
  <c r="CH164"/>
  <c r="CK164"/>
  <c r="CN164"/>
  <c r="AI155"/>
  <c r="AL155"/>
  <c r="AO155"/>
  <c r="AR155"/>
  <c r="AU155"/>
  <c r="AX155"/>
  <c r="BA155"/>
  <c r="BD155"/>
  <c r="BG155"/>
  <c r="BJ155"/>
  <c r="BM155"/>
  <c r="BP155"/>
  <c r="BS155"/>
  <c r="BV155"/>
  <c r="BY155"/>
  <c r="CB155"/>
  <c r="CE155"/>
  <c r="CH155"/>
  <c r="CK155"/>
  <c r="CN155"/>
  <c r="AI144"/>
  <c r="AL144"/>
  <c r="AO144"/>
  <c r="AR144"/>
  <c r="AU144"/>
  <c r="AX144"/>
  <c r="BA144"/>
  <c r="BD144"/>
  <c r="BG144"/>
  <c r="BJ144"/>
  <c r="BM144"/>
  <c r="BP144"/>
  <c r="BS144"/>
  <c r="BV144"/>
  <c r="BY144"/>
  <c r="CB144"/>
  <c r="CE144"/>
  <c r="CH144"/>
  <c r="CK144"/>
  <c r="CN144"/>
  <c r="AI162"/>
  <c r="AL162"/>
  <c r="AO162"/>
  <c r="AR162"/>
  <c r="AU162"/>
  <c r="AX162"/>
  <c r="BA162"/>
  <c r="BD162"/>
  <c r="BG162"/>
  <c r="BJ162"/>
  <c r="BM162"/>
  <c r="BP162"/>
  <c r="BS162"/>
  <c r="BV162"/>
  <c r="BY162"/>
  <c r="CB162"/>
  <c r="CE162"/>
  <c r="CH162"/>
  <c r="CK162"/>
  <c r="CN162"/>
  <c r="AI160"/>
  <c r="AL160"/>
  <c r="AO160"/>
  <c r="AR160"/>
  <c r="AU160"/>
  <c r="AX160"/>
  <c r="BA160"/>
  <c r="BD160"/>
  <c r="BG160"/>
  <c r="BJ160"/>
  <c r="BM160"/>
  <c r="BP160"/>
  <c r="BS160"/>
  <c r="BV160"/>
  <c r="BY160"/>
  <c r="CB160"/>
  <c r="CE160"/>
  <c r="CH160"/>
  <c r="CK160"/>
  <c r="CN160"/>
  <c r="AI165"/>
  <c r="AL165"/>
  <c r="AO165"/>
  <c r="AR165"/>
  <c r="AU165"/>
  <c r="AX165"/>
  <c r="BA165"/>
  <c r="BD165"/>
  <c r="BG165"/>
  <c r="BJ165"/>
  <c r="BM165"/>
  <c r="BP165"/>
  <c r="BS165"/>
  <c r="BV165"/>
  <c r="BY165"/>
  <c r="CB165"/>
  <c r="CE165"/>
  <c r="CH165"/>
  <c r="CK165"/>
  <c r="CN165"/>
  <c r="AI158"/>
  <c r="AL158"/>
  <c r="AO158"/>
  <c r="AR158"/>
  <c r="AU158"/>
  <c r="AX158"/>
  <c r="BA158"/>
  <c r="BD158"/>
  <c r="BG158"/>
  <c r="BJ158"/>
  <c r="BM158"/>
  <c r="BP158"/>
  <c r="BS158"/>
  <c r="BV158"/>
  <c r="BY158"/>
  <c r="CB158"/>
  <c r="CE158"/>
  <c r="CH158"/>
  <c r="CK158"/>
  <c r="CN158"/>
  <c r="AI179"/>
  <c r="AL179"/>
  <c r="AO179"/>
  <c r="AR179"/>
  <c r="AU179"/>
  <c r="AX179"/>
  <c r="BA179"/>
  <c r="BD179"/>
  <c r="BG179"/>
  <c r="BJ179"/>
  <c r="BM179"/>
  <c r="BP179"/>
  <c r="BS179"/>
  <c r="BV179"/>
  <c r="BY179"/>
  <c r="CB179"/>
  <c r="CE179"/>
  <c r="CH179"/>
  <c r="CK179"/>
  <c r="CN179"/>
  <c r="AI168"/>
  <c r="AL168"/>
  <c r="AO168"/>
  <c r="AR168"/>
  <c r="AU168"/>
  <c r="AX168"/>
  <c r="BA168"/>
  <c r="BD168"/>
  <c r="BG168"/>
  <c r="BJ168"/>
  <c r="BM168"/>
  <c r="BP168"/>
  <c r="BS168"/>
  <c r="BV168"/>
  <c r="BY168"/>
  <c r="CB168"/>
  <c r="CE168"/>
  <c r="CH168"/>
  <c r="CK168"/>
  <c r="CN168"/>
  <c r="AI166"/>
  <c r="AL166"/>
  <c r="AO166"/>
  <c r="AR166"/>
  <c r="AU166"/>
  <c r="AX166"/>
  <c r="BA166"/>
  <c r="BD166"/>
  <c r="BG166"/>
  <c r="BJ166"/>
  <c r="BM166"/>
  <c r="BP166"/>
  <c r="BS166"/>
  <c r="BV166"/>
  <c r="BY166"/>
  <c r="CB166"/>
  <c r="CE166"/>
  <c r="CH166"/>
  <c r="CK166"/>
  <c r="CN166"/>
  <c r="AI163"/>
  <c r="AL163"/>
  <c r="AO163"/>
  <c r="AR163"/>
  <c r="AU163"/>
  <c r="AX163"/>
  <c r="BA163"/>
  <c r="BD163"/>
  <c r="BG163"/>
  <c r="BJ163"/>
  <c r="BM163"/>
  <c r="BP163"/>
  <c r="BS163"/>
  <c r="BV163"/>
  <c r="BY163"/>
  <c r="CB163"/>
  <c r="CE163"/>
  <c r="CH163"/>
  <c r="CK163"/>
  <c r="CN163"/>
  <c r="AI169"/>
  <c r="AL169"/>
  <c r="AO169"/>
  <c r="AR169"/>
  <c r="AU169"/>
  <c r="AX169"/>
  <c r="BA169"/>
  <c r="BD169"/>
  <c r="BG169"/>
  <c r="BJ169"/>
  <c r="BM169"/>
  <c r="BP169"/>
  <c r="BS169"/>
  <c r="BV169"/>
  <c r="BY169"/>
  <c r="CB169"/>
  <c r="CE169"/>
  <c r="CH169"/>
  <c r="CK169"/>
  <c r="CN169"/>
  <c r="AI167"/>
  <c r="AL167"/>
  <c r="AO167"/>
  <c r="AR167"/>
  <c r="AU167"/>
  <c r="AX167"/>
  <c r="BA167"/>
  <c r="BD167"/>
  <c r="BG167"/>
  <c r="BJ167"/>
  <c r="BM167"/>
  <c r="BP167"/>
  <c r="BS167"/>
  <c r="BV167"/>
  <c r="BY167"/>
  <c r="CB167"/>
  <c r="CE167"/>
  <c r="CH167"/>
  <c r="CK167"/>
  <c r="CN167"/>
  <c r="AI182"/>
  <c r="AL182"/>
  <c r="AO182"/>
  <c r="AR182"/>
  <c r="AU182"/>
  <c r="AX182"/>
  <c r="BA182"/>
  <c r="BD182"/>
  <c r="BG182"/>
  <c r="BJ182"/>
  <c r="BM182"/>
  <c r="BP182"/>
  <c r="BS182"/>
  <c r="BV182"/>
  <c r="BY182"/>
  <c r="CB182"/>
  <c r="CE182"/>
  <c r="CH182"/>
  <c r="CK182"/>
  <c r="CN182"/>
  <c r="AI172"/>
  <c r="AL172"/>
  <c r="AO172"/>
  <c r="AR172"/>
  <c r="AU172"/>
  <c r="AX172"/>
  <c r="BA172"/>
  <c r="BD172"/>
  <c r="BG172"/>
  <c r="BJ172"/>
  <c r="BM172"/>
  <c r="BP172"/>
  <c r="BS172"/>
  <c r="BV172"/>
  <c r="BY172"/>
  <c r="CB172"/>
  <c r="CE172"/>
  <c r="CH172"/>
  <c r="CK172"/>
  <c r="CN172"/>
  <c r="AI175"/>
  <c r="AL175"/>
  <c r="AO175"/>
  <c r="AR175"/>
  <c r="AU175"/>
  <c r="AX175"/>
  <c r="BA175"/>
  <c r="BD175"/>
  <c r="BG175"/>
  <c r="BJ175"/>
  <c r="BM175"/>
  <c r="BP175"/>
  <c r="BS175"/>
  <c r="BV175"/>
  <c r="BY175"/>
  <c r="CB175"/>
  <c r="CE175"/>
  <c r="CH175"/>
  <c r="CK175"/>
  <c r="CN175"/>
  <c r="AI178"/>
  <c r="AL178"/>
  <c r="AO178"/>
  <c r="AR178"/>
  <c r="AU178"/>
  <c r="AX178"/>
  <c r="BA178"/>
  <c r="BD178"/>
  <c r="BG178"/>
  <c r="BJ178"/>
  <c r="BM178"/>
  <c r="BP178"/>
  <c r="BS178"/>
  <c r="BV178"/>
  <c r="BY178"/>
  <c r="CB178"/>
  <c r="CE178"/>
  <c r="CH178"/>
  <c r="CK178"/>
  <c r="CN178"/>
  <c r="AI174"/>
  <c r="AL174"/>
  <c r="AO174"/>
  <c r="AR174"/>
  <c r="AU174"/>
  <c r="AX174"/>
  <c r="BA174"/>
  <c r="BD174"/>
  <c r="BG174"/>
  <c r="BJ174"/>
  <c r="BM174"/>
  <c r="BP174"/>
  <c r="BS174"/>
  <c r="BV174"/>
  <c r="BY174"/>
  <c r="CB174"/>
  <c r="CE174"/>
  <c r="CH174"/>
  <c r="CK174"/>
  <c r="CN174"/>
  <c r="AI190"/>
  <c r="AL190"/>
  <c r="AO190"/>
  <c r="AR190"/>
  <c r="AU190"/>
  <c r="AX190"/>
  <c r="BA190"/>
  <c r="BD190"/>
  <c r="BG190"/>
  <c r="BJ190"/>
  <c r="BM190"/>
  <c r="BP190"/>
  <c r="BS190"/>
  <c r="BV190"/>
  <c r="BY190"/>
  <c r="CB190"/>
  <c r="CE190"/>
  <c r="CH190"/>
  <c r="CK190"/>
  <c r="CN190"/>
  <c r="AI176"/>
  <c r="AL176"/>
  <c r="AO176"/>
  <c r="AR176"/>
  <c r="AU176"/>
  <c r="AX176"/>
  <c r="BA176"/>
  <c r="BD176"/>
  <c r="BG176"/>
  <c r="BJ176"/>
  <c r="BM176"/>
  <c r="BP176"/>
  <c r="BS176"/>
  <c r="BV176"/>
  <c r="BY176"/>
  <c r="CB176"/>
  <c r="CE176"/>
  <c r="CH176"/>
  <c r="CK176"/>
  <c r="CN176"/>
  <c r="AI171"/>
  <c r="AL171"/>
  <c r="AO171"/>
  <c r="AR171"/>
  <c r="AU171"/>
  <c r="AX171"/>
  <c r="BA171"/>
  <c r="BD171"/>
  <c r="BG171"/>
  <c r="BJ171"/>
  <c r="BM171"/>
  <c r="BP171"/>
  <c r="BS171"/>
  <c r="BV171"/>
  <c r="BY171"/>
  <c r="CB171"/>
  <c r="CE171"/>
  <c r="CH171"/>
  <c r="CK171"/>
  <c r="CN171"/>
  <c r="AI202"/>
  <c r="AL202"/>
  <c r="AO202"/>
  <c r="AR202"/>
  <c r="AU202"/>
  <c r="AX202"/>
  <c r="BA202"/>
  <c r="BD202"/>
  <c r="BG202"/>
  <c r="BJ202"/>
  <c r="BM202"/>
  <c r="BP202"/>
  <c r="BS202"/>
  <c r="BV202"/>
  <c r="BY202"/>
  <c r="CB202"/>
  <c r="CE202"/>
  <c r="CH202"/>
  <c r="CK202"/>
  <c r="CN202"/>
  <c r="AI173"/>
  <c r="AL173"/>
  <c r="AO173"/>
  <c r="AR173"/>
  <c r="AU173"/>
  <c r="AX173"/>
  <c r="BA173"/>
  <c r="BD173"/>
  <c r="BG173"/>
  <c r="BJ173"/>
  <c r="BM173"/>
  <c r="BP173"/>
  <c r="BS173"/>
  <c r="BV173"/>
  <c r="BY173"/>
  <c r="CB173"/>
  <c r="CE173"/>
  <c r="CH173"/>
  <c r="CK173"/>
  <c r="CN173"/>
  <c r="AI170"/>
  <c r="AL170"/>
  <c r="AO170"/>
  <c r="AR170"/>
  <c r="AU170"/>
  <c r="AX170"/>
  <c r="BA170"/>
  <c r="BD170"/>
  <c r="BG170"/>
  <c r="BJ170"/>
  <c r="BM170"/>
  <c r="BP170"/>
  <c r="BS170"/>
  <c r="BV170"/>
  <c r="BY170"/>
  <c r="CB170"/>
  <c r="CE170"/>
  <c r="CH170"/>
  <c r="CK170"/>
  <c r="CN170"/>
  <c r="AI180"/>
  <c r="AL180"/>
  <c r="AO180"/>
  <c r="AR180"/>
  <c r="AU180"/>
  <c r="AX180"/>
  <c r="BA180"/>
  <c r="BD180"/>
  <c r="BG180"/>
  <c r="BJ180"/>
  <c r="BM180"/>
  <c r="BP180"/>
  <c r="BS180"/>
  <c r="BV180"/>
  <c r="BY180"/>
  <c r="CB180"/>
  <c r="CE180"/>
  <c r="CH180"/>
  <c r="CK180"/>
  <c r="CN180"/>
  <c r="AI186"/>
  <c r="AL186"/>
  <c r="AO186"/>
  <c r="AR186"/>
  <c r="AU186"/>
  <c r="AX186"/>
  <c r="BA186"/>
  <c r="BD186"/>
  <c r="BG186"/>
  <c r="BJ186"/>
  <c r="BM186"/>
  <c r="BP186"/>
  <c r="BS186"/>
  <c r="BV186"/>
  <c r="BY186"/>
  <c r="CB186"/>
  <c r="CE186"/>
  <c r="CH186"/>
  <c r="CK186"/>
  <c r="CN186"/>
  <c r="AI161"/>
  <c r="AL161"/>
  <c r="AO161"/>
  <c r="AR161"/>
  <c r="AU161"/>
  <c r="AX161"/>
  <c r="BA161"/>
  <c r="BD161"/>
  <c r="BG161"/>
  <c r="BJ161"/>
  <c r="BM161"/>
  <c r="BP161"/>
  <c r="BS161"/>
  <c r="BV161"/>
  <c r="BY161"/>
  <c r="CB161"/>
  <c r="CE161"/>
  <c r="CH161"/>
  <c r="CK161"/>
  <c r="CN161"/>
  <c r="AI177"/>
  <c r="AL177"/>
  <c r="AO177"/>
  <c r="AR177"/>
  <c r="AU177"/>
  <c r="AX177"/>
  <c r="BA177"/>
  <c r="BD177"/>
  <c r="BG177"/>
  <c r="BJ177"/>
  <c r="BM177"/>
  <c r="BP177"/>
  <c r="BS177"/>
  <c r="BV177"/>
  <c r="BY177"/>
  <c r="CB177"/>
  <c r="CE177"/>
  <c r="CH177"/>
  <c r="CK177"/>
  <c r="CN177"/>
  <c r="AI197"/>
  <c r="AL197"/>
  <c r="AO197"/>
  <c r="AR197"/>
  <c r="AU197"/>
  <c r="AX197"/>
  <c r="BA197"/>
  <c r="BD197"/>
  <c r="BG197"/>
  <c r="BJ197"/>
  <c r="BM197"/>
  <c r="BP197"/>
  <c r="BS197"/>
  <c r="BV197"/>
  <c r="BY197"/>
  <c r="CB197"/>
  <c r="CE197"/>
  <c r="CH197"/>
  <c r="CK197"/>
  <c r="CN197"/>
  <c r="AI181"/>
  <c r="AL181"/>
  <c r="AO181"/>
  <c r="AR181"/>
  <c r="AU181"/>
  <c r="AX181"/>
  <c r="BA181"/>
  <c r="BD181"/>
  <c r="BG181"/>
  <c r="BJ181"/>
  <c r="BM181"/>
  <c r="BP181"/>
  <c r="BS181"/>
  <c r="BV181"/>
  <c r="BY181"/>
  <c r="CB181"/>
  <c r="CE181"/>
  <c r="CH181"/>
  <c r="CK181"/>
  <c r="CN181"/>
  <c r="AI183"/>
  <c r="AL183"/>
  <c r="AO183"/>
  <c r="AR183"/>
  <c r="AU183"/>
  <c r="AX183"/>
  <c r="BA183"/>
  <c r="BD183"/>
  <c r="BG183"/>
  <c r="BJ183"/>
  <c r="BM183"/>
  <c r="BP183"/>
  <c r="BS183"/>
  <c r="BV183"/>
  <c r="BY183"/>
  <c r="CB183"/>
  <c r="CE183"/>
  <c r="CH183"/>
  <c r="CK183"/>
  <c r="CN183"/>
  <c r="AI184"/>
  <c r="AL184"/>
  <c r="AO184"/>
  <c r="AR184"/>
  <c r="AU184"/>
  <c r="AX184"/>
  <c r="BA184"/>
  <c r="BD184"/>
  <c r="BG184"/>
  <c r="BJ184"/>
  <c r="BM184"/>
  <c r="BP184"/>
  <c r="BS184"/>
  <c r="BV184"/>
  <c r="BY184"/>
  <c r="CB184"/>
  <c r="CE184"/>
  <c r="CH184"/>
  <c r="CK184"/>
  <c r="CN184"/>
  <c r="AI193"/>
  <c r="AL193"/>
  <c r="AO193"/>
  <c r="AR193"/>
  <c r="AU193"/>
  <c r="AX193"/>
  <c r="BA193"/>
  <c r="BD193"/>
  <c r="BG193"/>
  <c r="BJ193"/>
  <c r="BM193"/>
  <c r="BP193"/>
  <c r="BS193"/>
  <c r="BV193"/>
  <c r="BY193"/>
  <c r="CB193"/>
  <c r="CE193"/>
  <c r="CH193"/>
  <c r="CK193"/>
  <c r="CN193"/>
  <c r="AI198"/>
  <c r="AL198"/>
  <c r="AO198"/>
  <c r="AR198"/>
  <c r="AU198"/>
  <c r="AX198"/>
  <c r="BA198"/>
  <c r="BD198"/>
  <c r="BG198"/>
  <c r="BJ198"/>
  <c r="BM198"/>
  <c r="BP198"/>
  <c r="BS198"/>
  <c r="BV198"/>
  <c r="BY198"/>
  <c r="CB198"/>
  <c r="CE198"/>
  <c r="CH198"/>
  <c r="CK198"/>
  <c r="CN198"/>
  <c r="AI188"/>
  <c r="AL188"/>
  <c r="AO188"/>
  <c r="AR188"/>
  <c r="AU188"/>
  <c r="AX188"/>
  <c r="BA188"/>
  <c r="BD188"/>
  <c r="BG188"/>
  <c r="BJ188"/>
  <c r="BM188"/>
  <c r="BP188"/>
  <c r="BS188"/>
  <c r="BV188"/>
  <c r="BY188"/>
  <c r="CB188"/>
  <c r="CE188"/>
  <c r="CH188"/>
  <c r="CK188"/>
  <c r="CN188"/>
  <c r="AI187"/>
  <c r="AL187"/>
  <c r="AO187"/>
  <c r="AR187"/>
  <c r="AU187"/>
  <c r="AX187"/>
  <c r="BA187"/>
  <c r="BD187"/>
  <c r="BG187"/>
  <c r="BJ187"/>
  <c r="BM187"/>
  <c r="BP187"/>
  <c r="BS187"/>
  <c r="BV187"/>
  <c r="BY187"/>
  <c r="CB187"/>
  <c r="CE187"/>
  <c r="CH187"/>
  <c r="CK187"/>
  <c r="CN187"/>
  <c r="AI196"/>
  <c r="AL196"/>
  <c r="AO196"/>
  <c r="AR196"/>
  <c r="AU196"/>
  <c r="AX196"/>
  <c r="BA196"/>
  <c r="BD196"/>
  <c r="BG196"/>
  <c r="BJ196"/>
  <c r="BM196"/>
  <c r="BP196"/>
  <c r="BS196"/>
  <c r="BV196"/>
  <c r="BY196"/>
  <c r="CB196"/>
  <c r="CE196"/>
  <c r="CH196"/>
  <c r="CK196"/>
  <c r="CN196"/>
  <c r="AI195"/>
  <c r="AL195"/>
  <c r="AO195"/>
  <c r="AR195"/>
  <c r="AU195"/>
  <c r="AX195"/>
  <c r="BA195"/>
  <c r="BD195"/>
  <c r="BG195"/>
  <c r="BJ195"/>
  <c r="BM195"/>
  <c r="BP195"/>
  <c r="BS195"/>
  <c r="BV195"/>
  <c r="BY195"/>
  <c r="CB195"/>
  <c r="CE195"/>
  <c r="CH195"/>
  <c r="CK195"/>
  <c r="CN195"/>
  <c r="AI189"/>
  <c r="AL189"/>
  <c r="AO189"/>
  <c r="AR189"/>
  <c r="AU189"/>
  <c r="AX189"/>
  <c r="BA189"/>
  <c r="BD189"/>
  <c r="BG189"/>
  <c r="BJ189"/>
  <c r="BM189"/>
  <c r="BP189"/>
  <c r="BS189"/>
  <c r="BV189"/>
  <c r="BY189"/>
  <c r="CB189"/>
  <c r="CE189"/>
  <c r="CH189"/>
  <c r="CK189"/>
  <c r="CN189"/>
  <c r="AI191"/>
  <c r="AL191"/>
  <c r="AO191"/>
  <c r="AR191"/>
  <c r="AU191"/>
  <c r="AX191"/>
  <c r="BA191"/>
  <c r="BD191"/>
  <c r="BG191"/>
  <c r="BJ191"/>
  <c r="BM191"/>
  <c r="BP191"/>
  <c r="BS191"/>
  <c r="BV191"/>
  <c r="BY191"/>
  <c r="CB191"/>
  <c r="CE191"/>
  <c r="CH191"/>
  <c r="CK191"/>
  <c r="CN191"/>
  <c r="AI201"/>
  <c r="AL201"/>
  <c r="AO201"/>
  <c r="AR201"/>
  <c r="AU201"/>
  <c r="AX201"/>
  <c r="BA201"/>
  <c r="BD201"/>
  <c r="BG201"/>
  <c r="BJ201"/>
  <c r="BM201"/>
  <c r="BP201"/>
  <c r="BS201"/>
  <c r="BV201"/>
  <c r="BY201"/>
  <c r="CB201"/>
  <c r="CE201"/>
  <c r="CH201"/>
  <c r="CK201"/>
  <c r="CN201"/>
  <c r="AI194"/>
  <c r="AL194"/>
  <c r="AO194"/>
  <c r="AR194"/>
  <c r="AU194"/>
  <c r="AX194"/>
  <c r="BA194"/>
  <c r="BD194"/>
  <c r="BG194"/>
  <c r="BJ194"/>
  <c r="BM194"/>
  <c r="BP194"/>
  <c r="BS194"/>
  <c r="BV194"/>
  <c r="BY194"/>
  <c r="CB194"/>
  <c r="CE194"/>
  <c r="CH194"/>
  <c r="CK194"/>
  <c r="CN194"/>
  <c r="AI192"/>
  <c r="AL192"/>
  <c r="AO192"/>
  <c r="AR192"/>
  <c r="AU192"/>
  <c r="AX192"/>
  <c r="BA192"/>
  <c r="BD192"/>
  <c r="BG192"/>
  <c r="BJ192"/>
  <c r="BM192"/>
  <c r="BP192"/>
  <c r="BS192"/>
  <c r="BV192"/>
  <c r="BY192"/>
  <c r="CB192"/>
  <c r="CE192"/>
  <c r="CH192"/>
  <c r="CK192"/>
  <c r="CN192"/>
  <c r="AI203"/>
  <c r="AL203"/>
  <c r="AO203"/>
  <c r="AR203"/>
  <c r="AU203"/>
  <c r="AX203"/>
  <c r="BA203"/>
  <c r="BD203"/>
  <c r="BG203"/>
  <c r="BJ203"/>
  <c r="BM203"/>
  <c r="BP203"/>
  <c r="BS203"/>
  <c r="BV203"/>
  <c r="BY203"/>
  <c r="CB203"/>
  <c r="CE203"/>
  <c r="CH203"/>
  <c r="CK203"/>
  <c r="CN203"/>
  <c r="AI199"/>
  <c r="AL199"/>
  <c r="AO199"/>
  <c r="AR199"/>
  <c r="AU199"/>
  <c r="AX199"/>
  <c r="BA199"/>
  <c r="BD199"/>
  <c r="BG199"/>
  <c r="BJ199"/>
  <c r="BM199"/>
  <c r="BP199"/>
  <c r="BS199"/>
  <c r="BV199"/>
  <c r="BY199"/>
  <c r="CB199"/>
  <c r="CE199"/>
  <c r="CH199"/>
  <c r="CK199"/>
  <c r="CN199"/>
  <c r="AI212"/>
  <c r="AL212"/>
  <c r="AO212"/>
  <c r="AR212"/>
  <c r="AU212"/>
  <c r="AX212"/>
  <c r="BA212"/>
  <c r="BD212"/>
  <c r="BG212"/>
  <c r="BJ212"/>
  <c r="BM212"/>
  <c r="BP212"/>
  <c r="BS212"/>
  <c r="BV212"/>
  <c r="BY212"/>
  <c r="CB212"/>
  <c r="CE212"/>
  <c r="CH212"/>
  <c r="CK212"/>
  <c r="CN212"/>
  <c r="AI205"/>
  <c r="AL205"/>
  <c r="AO205"/>
  <c r="AR205"/>
  <c r="AU205"/>
  <c r="AX205"/>
  <c r="BA205"/>
  <c r="BD205"/>
  <c r="BG205"/>
  <c r="BJ205"/>
  <c r="BM205"/>
  <c r="BP205"/>
  <c r="BS205"/>
  <c r="BV205"/>
  <c r="BY205"/>
  <c r="CB205"/>
  <c r="CE205"/>
  <c r="CH205"/>
  <c r="CK205"/>
  <c r="CN205"/>
  <c r="AI208"/>
  <c r="AL208"/>
  <c r="AO208"/>
  <c r="AR208"/>
  <c r="AU208"/>
  <c r="AX208"/>
  <c r="BA208"/>
  <c r="BD208"/>
  <c r="BG208"/>
  <c r="BJ208"/>
  <c r="BM208"/>
  <c r="BP208"/>
  <c r="BS208"/>
  <c r="BV208"/>
  <c r="BY208"/>
  <c r="CB208"/>
  <c r="CE208"/>
  <c r="CH208"/>
  <c r="CK208"/>
  <c r="CN208"/>
  <c r="AI200"/>
  <c r="AL200"/>
  <c r="AO200"/>
  <c r="AR200"/>
  <c r="AU200"/>
  <c r="AX200"/>
  <c r="BA200"/>
  <c r="BD200"/>
  <c r="BG200"/>
  <c r="BJ200"/>
  <c r="BM200"/>
  <c r="BP200"/>
  <c r="BS200"/>
  <c r="BV200"/>
  <c r="BY200"/>
  <c r="CB200"/>
  <c r="CE200"/>
  <c r="CH200"/>
  <c r="CK200"/>
  <c r="CN200"/>
  <c r="AI213"/>
  <c r="AL213"/>
  <c r="AO213"/>
  <c r="AR213"/>
  <c r="AU213"/>
  <c r="AX213"/>
  <c r="BA213"/>
  <c r="BD213"/>
  <c r="BG213"/>
  <c r="BJ213"/>
  <c r="BM213"/>
  <c r="BP213"/>
  <c r="BS213"/>
  <c r="BV213"/>
  <c r="BY213"/>
  <c r="CB213"/>
  <c r="CE213"/>
  <c r="CH213"/>
  <c r="CK213"/>
  <c r="CN213"/>
  <c r="AI209"/>
  <c r="AL209"/>
  <c r="AO209"/>
  <c r="AR209"/>
  <c r="AU209"/>
  <c r="AX209"/>
  <c r="BA209"/>
  <c r="BD209"/>
  <c r="BG209"/>
  <c r="BJ209"/>
  <c r="BM209"/>
  <c r="BP209"/>
  <c r="BS209"/>
  <c r="BV209"/>
  <c r="BY209"/>
  <c r="CB209"/>
  <c r="CE209"/>
  <c r="CH209"/>
  <c r="CK209"/>
  <c r="CN209"/>
  <c r="AI204"/>
  <c r="AL204"/>
  <c r="AO204"/>
  <c r="AR204"/>
  <c r="AU204"/>
  <c r="AX204"/>
  <c r="BA204"/>
  <c r="BD204"/>
  <c r="BG204"/>
  <c r="BJ204"/>
  <c r="BM204"/>
  <c r="BP204"/>
  <c r="BS204"/>
  <c r="BV204"/>
  <c r="BY204"/>
  <c r="CB204"/>
  <c r="CE204"/>
  <c r="CH204"/>
  <c r="CK204"/>
  <c r="CN204"/>
  <c r="AI206"/>
  <c r="AL206"/>
  <c r="AO206"/>
  <c r="AR206"/>
  <c r="AU206"/>
  <c r="AX206"/>
  <c r="BA206"/>
  <c r="BD206"/>
  <c r="BG206"/>
  <c r="BJ206"/>
  <c r="BM206"/>
  <c r="BP206"/>
  <c r="BS206"/>
  <c r="BV206"/>
  <c r="BY206"/>
  <c r="CB206"/>
  <c r="CE206"/>
  <c r="CH206"/>
  <c r="CK206"/>
  <c r="CN206"/>
  <c r="AI210"/>
  <c r="AL210"/>
  <c r="AO210"/>
  <c r="AR210"/>
  <c r="AU210"/>
  <c r="AX210"/>
  <c r="BA210"/>
  <c r="BD210"/>
  <c r="BG210"/>
  <c r="BJ210"/>
  <c r="BM210"/>
  <c r="BP210"/>
  <c r="BS210"/>
  <c r="BV210"/>
  <c r="BY210"/>
  <c r="CB210"/>
  <c r="CE210"/>
  <c r="CH210"/>
  <c r="CK210"/>
  <c r="CN210"/>
  <c r="AI219"/>
  <c r="AL219"/>
  <c r="AO219"/>
  <c r="AR219"/>
  <c r="AU219"/>
  <c r="AX219"/>
  <c r="BA219"/>
  <c r="BD219"/>
  <c r="BG219"/>
  <c r="BJ219"/>
  <c r="BM219"/>
  <c r="BP219"/>
  <c r="BS219"/>
  <c r="BV219"/>
  <c r="BY219"/>
  <c r="CB219"/>
  <c r="CE219"/>
  <c r="CH219"/>
  <c r="CK219"/>
  <c r="CN219"/>
  <c r="AI222"/>
  <c r="AL222"/>
  <c r="AO222"/>
  <c r="AR222"/>
  <c r="AU222"/>
  <c r="AX222"/>
  <c r="BA222"/>
  <c r="BD222"/>
  <c r="BG222"/>
  <c r="BJ222"/>
  <c r="BM222"/>
  <c r="BP222"/>
  <c r="BS222"/>
  <c r="BV222"/>
  <c r="BY222"/>
  <c r="CB222"/>
  <c r="CE222"/>
  <c r="CH222"/>
  <c r="CK222"/>
  <c r="CN222"/>
  <c r="AI214"/>
  <c r="AL214"/>
  <c r="AO214"/>
  <c r="AR214"/>
  <c r="AU214"/>
  <c r="AX214"/>
  <c r="BA214"/>
  <c r="BD214"/>
  <c r="BG214"/>
  <c r="BJ214"/>
  <c r="BM214"/>
  <c r="BP214"/>
  <c r="BS214"/>
  <c r="BV214"/>
  <c r="BY214"/>
  <c r="CB214"/>
  <c r="CE214"/>
  <c r="CH214"/>
  <c r="CK214"/>
  <c r="CN214"/>
  <c r="AI218"/>
  <c r="AL218"/>
  <c r="AO218"/>
  <c r="AR218"/>
  <c r="AU218"/>
  <c r="AX218"/>
  <c r="BA218"/>
  <c r="BD218"/>
  <c r="BG218"/>
  <c r="BJ218"/>
  <c r="BM218"/>
  <c r="BP218"/>
  <c r="BS218"/>
  <c r="BV218"/>
  <c r="BY218"/>
  <c r="CB218"/>
  <c r="CE218"/>
  <c r="CH218"/>
  <c r="CK218"/>
  <c r="CN218"/>
  <c r="AI230"/>
  <c r="AL230"/>
  <c r="AO230"/>
  <c r="AR230"/>
  <c r="AU230"/>
  <c r="AX230"/>
  <c r="BA230"/>
  <c r="BD230"/>
  <c r="BG230"/>
  <c r="BJ230"/>
  <c r="BM230"/>
  <c r="BP230"/>
  <c r="BS230"/>
  <c r="BV230"/>
  <c r="BY230"/>
  <c r="CB230"/>
  <c r="CE230"/>
  <c r="CH230"/>
  <c r="CK230"/>
  <c r="CN230"/>
  <c r="AI223"/>
  <c r="AL223"/>
  <c r="AO223"/>
  <c r="AR223"/>
  <c r="AU223"/>
  <c r="AX223"/>
  <c r="BA223"/>
  <c r="BD223"/>
  <c r="BG223"/>
  <c r="BJ223"/>
  <c r="BM223"/>
  <c r="BP223"/>
  <c r="BS223"/>
  <c r="BV223"/>
  <c r="BY223"/>
  <c r="CB223"/>
  <c r="CE223"/>
  <c r="CH223"/>
  <c r="CK223"/>
  <c r="CN223"/>
  <c r="AI216"/>
  <c r="AL216"/>
  <c r="AO216"/>
  <c r="AR216"/>
  <c r="AU216"/>
  <c r="AX216"/>
  <c r="BA216"/>
  <c r="BD216"/>
  <c r="BG216"/>
  <c r="BJ216"/>
  <c r="BM216"/>
  <c r="BP216"/>
  <c r="BS216"/>
  <c r="BV216"/>
  <c r="BY216"/>
  <c r="CB216"/>
  <c r="CE216"/>
  <c r="CH216"/>
  <c r="CK216"/>
  <c r="CN216"/>
  <c r="AI217"/>
  <c r="AL217"/>
  <c r="AO217"/>
  <c r="AR217"/>
  <c r="AU217"/>
  <c r="AX217"/>
  <c r="BA217"/>
  <c r="BD217"/>
  <c r="BG217"/>
  <c r="BJ217"/>
  <c r="BM217"/>
  <c r="BP217"/>
  <c r="BS217"/>
  <c r="BV217"/>
  <c r="BY217"/>
  <c r="CB217"/>
  <c r="CE217"/>
  <c r="CH217"/>
  <c r="CK217"/>
  <c r="CN217"/>
  <c r="AI215"/>
  <c r="AL215"/>
  <c r="AO215"/>
  <c r="AR215"/>
  <c r="AU215"/>
  <c r="AX215"/>
  <c r="BA215"/>
  <c r="BD215"/>
  <c r="BG215"/>
  <c r="BJ215"/>
  <c r="BM215"/>
  <c r="BP215"/>
  <c r="BS215"/>
  <c r="BV215"/>
  <c r="BY215"/>
  <c r="CB215"/>
  <c r="CE215"/>
  <c r="CH215"/>
  <c r="CK215"/>
  <c r="CN215"/>
  <c r="AI207"/>
  <c r="AL207"/>
  <c r="AO207"/>
  <c r="AR207"/>
  <c r="AU207"/>
  <c r="AX207"/>
  <c r="BA207"/>
  <c r="BD207"/>
  <c r="BG207"/>
  <c r="BJ207"/>
  <c r="BM207"/>
  <c r="BP207"/>
  <c r="BS207"/>
  <c r="BV207"/>
  <c r="BY207"/>
  <c r="CB207"/>
  <c r="CE207"/>
  <c r="CH207"/>
  <c r="CK207"/>
  <c r="CN207"/>
  <c r="AI229"/>
  <c r="AL229"/>
  <c r="AO229"/>
  <c r="AR229"/>
  <c r="AU229"/>
  <c r="AX229"/>
  <c r="BA229"/>
  <c r="BD229"/>
  <c r="BG229"/>
  <c r="BJ229"/>
  <c r="BM229"/>
  <c r="BP229"/>
  <c r="BS229"/>
  <c r="BV229"/>
  <c r="BY229"/>
  <c r="CB229"/>
  <c r="CE229"/>
  <c r="CH229"/>
  <c r="CK229"/>
  <c r="CN229"/>
  <c r="AI211"/>
  <c r="AL211"/>
  <c r="AO211"/>
  <c r="AR211"/>
  <c r="AU211"/>
  <c r="AX211"/>
  <c r="BA211"/>
  <c r="BD211"/>
  <c r="BG211"/>
  <c r="BJ211"/>
  <c r="BM211"/>
  <c r="BP211"/>
  <c r="BS211"/>
  <c r="BV211"/>
  <c r="BY211"/>
  <c r="CB211"/>
  <c r="CE211"/>
  <c r="CH211"/>
  <c r="CK211"/>
  <c r="CN211"/>
  <c r="AI226"/>
  <c r="AL226"/>
  <c r="AO226"/>
  <c r="AR226"/>
  <c r="AU226"/>
  <c r="AX226"/>
  <c r="BA226"/>
  <c r="BD226"/>
  <c r="BG226"/>
  <c r="BJ226"/>
  <c r="BM226"/>
  <c r="BP226"/>
  <c r="BS226"/>
  <c r="BV226"/>
  <c r="BY226"/>
  <c r="CB226"/>
  <c r="CE226"/>
  <c r="CH226"/>
  <c r="CK226"/>
  <c r="CN226"/>
  <c r="AI221"/>
  <c r="AL221"/>
  <c r="AO221"/>
  <c r="AR221"/>
  <c r="AU221"/>
  <c r="AX221"/>
  <c r="BA221"/>
  <c r="BD221"/>
  <c r="BG221"/>
  <c r="BJ221"/>
  <c r="BM221"/>
  <c r="BP221"/>
  <c r="BS221"/>
  <c r="BV221"/>
  <c r="BY221"/>
  <c r="CB221"/>
  <c r="CE221"/>
  <c r="CH221"/>
  <c r="CK221"/>
  <c r="CN221"/>
  <c r="AI225"/>
  <c r="AL225"/>
  <c r="AO225"/>
  <c r="AR225"/>
  <c r="AU225"/>
  <c r="AX225"/>
  <c r="BA225"/>
  <c r="BD225"/>
  <c r="BG225"/>
  <c r="BJ225"/>
  <c r="BM225"/>
  <c r="BP225"/>
  <c r="BS225"/>
  <c r="BV225"/>
  <c r="BY225"/>
  <c r="CB225"/>
  <c r="CE225"/>
  <c r="CH225"/>
  <c r="CK225"/>
  <c r="CN225"/>
  <c r="AI220"/>
  <c r="AL220"/>
  <c r="AO220"/>
  <c r="AR220"/>
  <c r="AU220"/>
  <c r="AX220"/>
  <c r="BA220"/>
  <c r="BD220"/>
  <c r="BG220"/>
  <c r="BJ220"/>
  <c r="BM220"/>
  <c r="BP220"/>
  <c r="BS220"/>
  <c r="BV220"/>
  <c r="BY220"/>
  <c r="CB220"/>
  <c r="CE220"/>
  <c r="CH220"/>
  <c r="CK220"/>
  <c r="CN220"/>
  <c r="AI224"/>
  <c r="AL224"/>
  <c r="AO224"/>
  <c r="AR224"/>
  <c r="AU224"/>
  <c r="AX224"/>
  <c r="BA224"/>
  <c r="BD224"/>
  <c r="BG224"/>
  <c r="BJ224"/>
  <c r="BM224"/>
  <c r="BP224"/>
  <c r="BS224"/>
  <c r="BV224"/>
  <c r="BY224"/>
  <c r="CB224"/>
  <c r="CE224"/>
  <c r="CH224"/>
  <c r="CK224"/>
  <c r="CN224"/>
  <c r="AI227"/>
  <c r="AL227"/>
  <c r="AO227"/>
  <c r="AR227"/>
  <c r="AU227"/>
  <c r="AX227"/>
  <c r="BA227"/>
  <c r="BD227"/>
  <c r="BG227"/>
  <c r="BJ227"/>
  <c r="BM227"/>
  <c r="BP227"/>
  <c r="BS227"/>
  <c r="BV227"/>
  <c r="BY227"/>
  <c r="CB227"/>
  <c r="CE227"/>
  <c r="CH227"/>
  <c r="CK227"/>
  <c r="CN227"/>
  <c r="AI228"/>
  <c r="AL228"/>
  <c r="AO228"/>
  <c r="AR228"/>
  <c r="AU228"/>
  <c r="AX228"/>
  <c r="BA228"/>
  <c r="BD228"/>
  <c r="BG228"/>
  <c r="BJ228"/>
  <c r="BM228"/>
  <c r="BP228"/>
  <c r="BS228"/>
  <c r="BV228"/>
  <c r="BY228"/>
  <c r="CB228"/>
  <c r="CE228"/>
  <c r="CH228"/>
  <c r="CK228"/>
  <c r="CN228"/>
  <c r="AI231"/>
  <c r="AL231"/>
  <c r="AO231"/>
  <c r="AR231"/>
  <c r="AU231"/>
  <c r="AX231"/>
  <c r="BA231"/>
  <c r="BD231"/>
  <c r="BG231"/>
  <c r="BJ231"/>
  <c r="BM231"/>
  <c r="BP231"/>
  <c r="BS231"/>
  <c r="BV231"/>
  <c r="BY231"/>
  <c r="CB231"/>
  <c r="CE231"/>
  <c r="CH231"/>
  <c r="CK231"/>
  <c r="CN231"/>
  <c r="AI233"/>
  <c r="AL233"/>
  <c r="AO233"/>
  <c r="AR233"/>
  <c r="AU233"/>
  <c r="AX233"/>
  <c r="BA233"/>
  <c r="BD233"/>
  <c r="BG233"/>
  <c r="BJ233"/>
  <c r="BM233"/>
  <c r="BP233"/>
  <c r="BS233"/>
  <c r="BV233"/>
  <c r="BY233"/>
  <c r="CB233"/>
  <c r="CE233"/>
  <c r="CH233"/>
  <c r="CK233"/>
  <c r="CN233"/>
  <c r="AI238"/>
  <c r="AL238"/>
  <c r="AO238"/>
  <c r="AR238"/>
  <c r="AU238"/>
  <c r="AX238"/>
  <c r="BA238"/>
  <c r="BD238"/>
  <c r="BG238"/>
  <c r="BJ238"/>
  <c r="BM238"/>
  <c r="BP238"/>
  <c r="BS238"/>
  <c r="BV238"/>
  <c r="BY238"/>
  <c r="CB238"/>
  <c r="CE238"/>
  <c r="CH238"/>
  <c r="CK238"/>
  <c r="CN238"/>
  <c r="AI239"/>
  <c r="AL239"/>
  <c r="AO239"/>
  <c r="AR239"/>
  <c r="AU239"/>
  <c r="AX239"/>
  <c r="BA239"/>
  <c r="BD239"/>
  <c r="BG239"/>
  <c r="BJ239"/>
  <c r="BM239"/>
  <c r="BP239"/>
  <c r="BS239"/>
  <c r="BV239"/>
  <c r="BY239"/>
  <c r="CB239"/>
  <c r="CE239"/>
  <c r="CH239"/>
  <c r="CK239"/>
  <c r="CN239"/>
  <c r="AI235"/>
  <c r="AL235"/>
  <c r="AO235"/>
  <c r="AR235"/>
  <c r="AU235"/>
  <c r="AX235"/>
  <c r="BA235"/>
  <c r="BD235"/>
  <c r="BG235"/>
  <c r="BJ235"/>
  <c r="BM235"/>
  <c r="BP235"/>
  <c r="BS235"/>
  <c r="BV235"/>
  <c r="BY235"/>
  <c r="CB235"/>
  <c r="CE235"/>
  <c r="CH235"/>
  <c r="CK235"/>
  <c r="CN235"/>
  <c r="AI232"/>
  <c r="AL232"/>
  <c r="AO232"/>
  <c r="AR232"/>
  <c r="AU232"/>
  <c r="AX232"/>
  <c r="BA232"/>
  <c r="BD232"/>
  <c r="BG232"/>
  <c r="BJ232"/>
  <c r="BM232"/>
  <c r="BP232"/>
  <c r="BS232"/>
  <c r="BV232"/>
  <c r="BY232"/>
  <c r="CB232"/>
  <c r="CE232"/>
  <c r="CH232"/>
  <c r="CK232"/>
  <c r="CN232"/>
  <c r="AI243"/>
  <c r="AL243"/>
  <c r="AO243"/>
  <c r="AR243"/>
  <c r="AU243"/>
  <c r="AX243"/>
  <c r="BA243"/>
  <c r="BD243"/>
  <c r="BG243"/>
  <c r="BJ243"/>
  <c r="BM243"/>
  <c r="BP243"/>
  <c r="BS243"/>
  <c r="BV243"/>
  <c r="BY243"/>
  <c r="CB243"/>
  <c r="CE243"/>
  <c r="CH243"/>
  <c r="CK243"/>
  <c r="CN243"/>
  <c r="AI242"/>
  <c r="AL242"/>
  <c r="AO242"/>
  <c r="AR242"/>
  <c r="AU242"/>
  <c r="AX242"/>
  <c r="BA242"/>
  <c r="BD242"/>
  <c r="BG242"/>
  <c r="BJ242"/>
  <c r="BM242"/>
  <c r="BP242"/>
  <c r="BS242"/>
  <c r="BV242"/>
  <c r="BY242"/>
  <c r="CB242"/>
  <c r="CE242"/>
  <c r="CH242"/>
  <c r="CK242"/>
  <c r="CN242"/>
  <c r="AI240"/>
  <c r="AL240"/>
  <c r="AO240"/>
  <c r="AR240"/>
  <c r="AU240"/>
  <c r="AX240"/>
  <c r="BA240"/>
  <c r="BD240"/>
  <c r="BG240"/>
  <c r="BJ240"/>
  <c r="BM240"/>
  <c r="BP240"/>
  <c r="BS240"/>
  <c r="BV240"/>
  <c r="BY240"/>
  <c r="CB240"/>
  <c r="CE240"/>
  <c r="CH240"/>
  <c r="CK240"/>
  <c r="CN240"/>
  <c r="AI237"/>
  <c r="AL237"/>
  <c r="AO237"/>
  <c r="AR237"/>
  <c r="AU237"/>
  <c r="AX237"/>
  <c r="BA237"/>
  <c r="BD237"/>
  <c r="BG237"/>
  <c r="BJ237"/>
  <c r="BM237"/>
  <c r="BP237"/>
  <c r="BS237"/>
  <c r="BV237"/>
  <c r="BY237"/>
  <c r="CB237"/>
  <c r="CE237"/>
  <c r="CH237"/>
  <c r="CK237"/>
  <c r="CN237"/>
  <c r="AI234"/>
  <c r="AL234"/>
  <c r="AO234"/>
  <c r="AR234"/>
  <c r="AU234"/>
  <c r="AX234"/>
  <c r="BA234"/>
  <c r="BD234"/>
  <c r="BG234"/>
  <c r="BJ234"/>
  <c r="BM234"/>
  <c r="BP234"/>
  <c r="BS234"/>
  <c r="BV234"/>
  <c r="BY234"/>
  <c r="CB234"/>
  <c r="CE234"/>
  <c r="CH234"/>
  <c r="CK234"/>
  <c r="CN234"/>
  <c r="AI236"/>
  <c r="AL236"/>
  <c r="AO236"/>
  <c r="AR236"/>
  <c r="AU236"/>
  <c r="AX236"/>
  <c r="BA236"/>
  <c r="BD236"/>
  <c r="BG236"/>
  <c r="BJ236"/>
  <c r="BM236"/>
  <c r="BP236"/>
  <c r="BS236"/>
  <c r="BV236"/>
  <c r="BY236"/>
  <c r="CB236"/>
  <c r="CE236"/>
  <c r="CH236"/>
  <c r="CK236"/>
  <c r="CN236"/>
  <c r="AI241"/>
  <c r="AL241"/>
  <c r="AO241"/>
  <c r="AR241"/>
  <c r="AU241"/>
  <c r="AX241"/>
  <c r="BA241"/>
  <c r="BD241"/>
  <c r="BG241"/>
  <c r="BJ241"/>
  <c r="BM241"/>
  <c r="BP241"/>
  <c r="BS241"/>
  <c r="BV241"/>
  <c r="BY241"/>
  <c r="CB241"/>
  <c r="CE241"/>
  <c r="CH241"/>
  <c r="CK241"/>
  <c r="CN241"/>
  <c r="CN4"/>
  <c r="CK4"/>
  <c r="CH4"/>
  <c r="CE4"/>
  <c r="CB4"/>
  <c r="BY4"/>
  <c r="BV4"/>
  <c r="BS4"/>
  <c r="BP4"/>
  <c r="BM4"/>
  <c r="BJ4"/>
  <c r="BG4"/>
  <c r="BD4"/>
  <c r="BA4"/>
  <c r="AX4"/>
  <c r="AU4"/>
  <c r="AR4"/>
  <c r="AO4"/>
  <c r="AL4"/>
  <c r="AI4"/>
  <c r="AE68"/>
  <c r="AE6"/>
  <c r="AE21"/>
  <c r="AE18"/>
  <c r="D297"/>
  <c r="D278"/>
  <c r="D279"/>
  <c r="D286"/>
  <c r="D300"/>
  <c r="D281"/>
  <c r="D298"/>
  <c r="D283"/>
  <c r="D294"/>
  <c r="D284"/>
  <c r="D292"/>
  <c r="D304"/>
  <c r="D303"/>
  <c r="D285"/>
  <c r="D295"/>
  <c r="D289"/>
  <c r="D287"/>
  <c r="D290"/>
  <c r="D291"/>
  <c r="D302"/>
  <c r="D301"/>
  <c r="D280"/>
  <c r="D282"/>
  <c r="D305"/>
  <c r="D299"/>
  <c r="D293"/>
  <c r="D296"/>
  <c r="D288"/>
  <c r="AE12"/>
  <c r="AE25"/>
  <c r="AE8"/>
  <c r="AE190"/>
  <c r="AE10"/>
  <c r="AE7"/>
  <c r="AE112"/>
  <c r="AE105"/>
  <c r="AE35"/>
  <c r="AE59"/>
  <c r="AE171"/>
  <c r="AE237"/>
  <c r="CY29"/>
  <c r="CY30"/>
  <c r="CY31"/>
  <c r="CY32"/>
  <c r="CY33"/>
  <c r="CY34"/>
  <c r="CY35"/>
  <c r="CY28"/>
  <c r="AE181"/>
  <c r="AE204"/>
  <c r="AE201"/>
  <c r="AE210"/>
  <c r="AE205"/>
  <c r="AE203"/>
  <c r="AE224"/>
  <c r="AE192"/>
  <c r="G192"/>
  <c r="AH192" s="1"/>
  <c r="AJ192" s="1"/>
  <c r="AE87"/>
  <c r="AE58"/>
  <c r="F145"/>
  <c r="F107"/>
  <c r="F120"/>
  <c r="F99"/>
  <c r="F116"/>
  <c r="F113"/>
  <c r="AE242"/>
  <c r="AE168"/>
  <c r="AE241"/>
  <c r="AE235"/>
  <c r="AE236"/>
  <c r="AE232"/>
  <c r="AE221"/>
  <c r="AE222"/>
  <c r="AE219"/>
  <c r="G30" i="2"/>
  <c r="G25"/>
  <c r="G22"/>
  <c r="G10"/>
  <c r="G9"/>
  <c r="F36"/>
  <c r="AE226" i="1"/>
  <c r="AE220"/>
  <c r="EW8"/>
  <c r="EW7"/>
  <c r="EW6"/>
  <c r="ET8"/>
  <c r="ET7"/>
  <c r="ET6"/>
  <c r="EQ8"/>
  <c r="EQ7"/>
  <c r="EQ6"/>
  <c r="EN8"/>
  <c r="EN7"/>
  <c r="EN6"/>
  <c r="EK8"/>
  <c r="EK7"/>
  <c r="EK6"/>
  <c r="EH8"/>
  <c r="EH7"/>
  <c r="EH6"/>
  <c r="EE8"/>
  <c r="EE7"/>
  <c r="EE6"/>
  <c r="EB8"/>
  <c r="EB7"/>
  <c r="EB6"/>
  <c r="DY8"/>
  <c r="DY7"/>
  <c r="DY6"/>
  <c r="DV8"/>
  <c r="DV7"/>
  <c r="DV6"/>
  <c r="DS8"/>
  <c r="DS7"/>
  <c r="DS6"/>
  <c r="DP8"/>
  <c r="DP7"/>
  <c r="DP6"/>
  <c r="DM8"/>
  <c r="DM7"/>
  <c r="DM6"/>
  <c r="DJ8"/>
  <c r="DJ7"/>
  <c r="DJ6"/>
  <c r="DG8"/>
  <c r="DG7"/>
  <c r="DG6"/>
  <c r="DD8"/>
  <c r="DD7"/>
  <c r="DD6"/>
  <c r="DA8"/>
  <c r="DA7"/>
  <c r="DA6"/>
  <c r="CX8"/>
  <c r="CX7"/>
  <c r="CX6"/>
  <c r="CU8"/>
  <c r="CU6"/>
  <c r="CU7"/>
  <c r="AE206"/>
  <c r="AE144"/>
  <c r="AE108"/>
  <c r="AE227"/>
  <c r="AE225"/>
  <c r="EW5"/>
  <c r="ET5"/>
  <c r="EQ5"/>
  <c r="EN5"/>
  <c r="EK5"/>
  <c r="EH5"/>
  <c r="EE5"/>
  <c r="EB5"/>
  <c r="DY5"/>
  <c r="DV5"/>
  <c r="DS5"/>
  <c r="DP5"/>
  <c r="DM5"/>
  <c r="DJ5"/>
  <c r="DG5"/>
  <c r="DD5"/>
  <c r="DA5"/>
  <c r="CX5"/>
  <c r="CU5"/>
  <c r="AE177"/>
  <c r="AE169"/>
  <c r="AE172"/>
  <c r="AE199"/>
  <c r="AE184"/>
  <c r="H244"/>
  <c r="T244"/>
  <c r="H245"/>
  <c r="T245"/>
  <c r="G4"/>
  <c r="CM4" s="1"/>
  <c r="AE195"/>
  <c r="AE160"/>
  <c r="AE121"/>
  <c r="AE182"/>
  <c r="AE173"/>
  <c r="AE136"/>
  <c r="AE180"/>
  <c r="AE191"/>
  <c r="AE174"/>
  <c r="AE178"/>
  <c r="AE165"/>
  <c r="AE92"/>
  <c r="AE140"/>
  <c r="AE70"/>
  <c r="G23" i="2"/>
  <c r="AE142" i="1"/>
  <c r="AE132"/>
  <c r="AE102"/>
  <c r="AA156"/>
  <c r="AA144"/>
  <c r="AE141"/>
  <c r="CO4" l="1"/>
  <c r="AH4"/>
  <c r="AJ4" s="1"/>
  <c r="AN4"/>
  <c r="AP4" s="1"/>
  <c r="AT4"/>
  <c r="AV4" s="1"/>
  <c r="AZ4"/>
  <c r="BB4" s="1"/>
  <c r="BF4"/>
  <c r="BH4" s="1"/>
  <c r="BL4"/>
  <c r="BN4" s="1"/>
  <c r="BR4"/>
  <c r="BT4" s="1"/>
  <c r="BX4"/>
  <c r="BZ4" s="1"/>
  <c r="CD4"/>
  <c r="CF4" s="1"/>
  <c r="CJ4"/>
  <c r="CL4" s="1"/>
  <c r="BR192"/>
  <c r="BT192" s="1"/>
  <c r="AT192"/>
  <c r="AV192" s="1"/>
  <c r="CJ192"/>
  <c r="CL192" s="1"/>
  <c r="BL192"/>
  <c r="BN192" s="1"/>
  <c r="AN192"/>
  <c r="AP192" s="1"/>
  <c r="AK4"/>
  <c r="AM4" s="1"/>
  <c r="AQ4"/>
  <c r="AS4" s="1"/>
  <c r="AW4"/>
  <c r="AY4" s="1"/>
  <c r="BC4"/>
  <c r="BE4" s="1"/>
  <c r="BI4"/>
  <c r="BK4" s="1"/>
  <c r="BO4"/>
  <c r="BQ4" s="1"/>
  <c r="BU4"/>
  <c r="BW4" s="1"/>
  <c r="CA4"/>
  <c r="CC4" s="1"/>
  <c r="CG4"/>
  <c r="CI4" s="1"/>
  <c r="CD192"/>
  <c r="CF192" s="1"/>
  <c r="BF192"/>
  <c r="BH192" s="1"/>
  <c r="AK192"/>
  <c r="AM192" s="1"/>
  <c r="AQ192"/>
  <c r="AS192" s="1"/>
  <c r="AW192"/>
  <c r="AY192" s="1"/>
  <c r="BC192"/>
  <c r="BE192" s="1"/>
  <c r="BI192"/>
  <c r="BK192" s="1"/>
  <c r="BO192"/>
  <c r="BQ192" s="1"/>
  <c r="BU192"/>
  <c r="BW192" s="1"/>
  <c r="CA192"/>
  <c r="CC192" s="1"/>
  <c r="CG192"/>
  <c r="CI192" s="1"/>
  <c r="CM192"/>
  <c r="CO192" s="1"/>
  <c r="BX192"/>
  <c r="BZ192" s="1"/>
  <c r="AZ192"/>
  <c r="BB192" s="1"/>
  <c r="AE111"/>
  <c r="AE147"/>
  <c r="AE52"/>
  <c r="AE67"/>
  <c r="AE137"/>
  <c r="AE30"/>
  <c r="AE41"/>
  <c r="AE118"/>
  <c r="AE9"/>
  <c r="AE91"/>
  <c r="AE150"/>
  <c r="AE158"/>
  <c r="AE167"/>
  <c r="AE133"/>
  <c r="AA167"/>
  <c r="AE104"/>
  <c r="AE26"/>
  <c r="AE134"/>
  <c r="AE100"/>
  <c r="AE51"/>
  <c r="AE94"/>
  <c r="AE42"/>
  <c r="AE90"/>
  <c r="AB77"/>
  <c r="AB185"/>
  <c r="AB217"/>
  <c r="AB143"/>
  <c r="AB161"/>
  <c r="AB205"/>
  <c r="AB210"/>
  <c r="AB203"/>
  <c r="AB126"/>
  <c r="AB13"/>
  <c r="AB9"/>
  <c r="AB40"/>
  <c r="AB79"/>
  <c r="AB27"/>
  <c r="AB62"/>
  <c r="AB78"/>
  <c r="AB124"/>
  <c r="AB49"/>
  <c r="AB74"/>
  <c r="AB115"/>
  <c r="AB235"/>
  <c r="AB11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AE23" i="1"/>
  <c r="AE37"/>
  <c r="G15"/>
  <c r="AE34"/>
  <c r="AA36"/>
  <c r="AA59"/>
  <c r="AA24"/>
  <c r="AA60"/>
  <c r="AA106"/>
  <c r="AA168"/>
  <c r="AA184"/>
  <c r="AA87"/>
  <c r="AA129"/>
  <c r="AA135"/>
  <c r="AA154"/>
  <c r="AA189"/>
  <c r="AA194"/>
  <c r="AA105"/>
  <c r="AA34"/>
  <c r="AA28"/>
  <c r="AA119"/>
  <c r="AA100"/>
  <c r="AA149"/>
  <c r="AA148"/>
  <c r="AA200"/>
  <c r="AA186"/>
  <c r="AA125"/>
  <c r="AA58"/>
  <c r="AA82"/>
  <c r="AA14"/>
  <c r="AA10"/>
  <c r="AA16"/>
  <c r="AA15"/>
  <c r="AA30"/>
  <c r="AA5"/>
  <c r="AA29"/>
  <c r="AA68"/>
  <c r="AA41"/>
  <c r="AA20"/>
  <c r="AA46"/>
  <c r="AA52"/>
  <c r="AA65"/>
  <c r="AA61"/>
  <c r="AA55"/>
  <c r="AA32"/>
  <c r="AA53"/>
  <c r="AA97"/>
  <c r="AA91"/>
  <c r="AA81"/>
  <c r="AA94"/>
  <c r="AA38"/>
  <c r="AA72"/>
  <c r="AA73"/>
  <c r="AA96"/>
  <c r="AA67"/>
  <c r="AA128"/>
  <c r="AA170"/>
  <c r="AA150"/>
  <c r="AA137"/>
  <c r="AA118"/>
  <c r="AA89"/>
  <c r="AA130"/>
  <c r="AA139"/>
  <c r="AA176"/>
  <c r="AA181"/>
  <c r="AA147"/>
  <c r="AA162"/>
  <c r="AA196"/>
  <c r="AA193"/>
  <c r="AA182"/>
  <c r="AA214"/>
  <c r="AA227"/>
  <c r="AA228"/>
  <c r="AA233"/>
  <c r="AA242"/>
  <c r="AA138"/>
  <c r="AA175"/>
  <c r="AA151"/>
  <c r="AA131"/>
  <c r="AA207"/>
  <c r="AA21"/>
  <c r="AA18"/>
  <c r="AA45"/>
  <c r="AA75"/>
  <c r="AA50"/>
  <c r="AA141"/>
  <c r="AA158"/>
  <c r="AA152"/>
  <c r="AA157"/>
  <c r="AA66"/>
  <c r="AA166"/>
  <c r="AA172"/>
  <c r="AA208"/>
  <c r="AA199"/>
  <c r="AA204"/>
  <c r="AA209"/>
  <c r="AA206"/>
  <c r="AA240"/>
  <c r="AA238"/>
  <c r="AA117"/>
  <c r="AA111"/>
  <c r="AA136"/>
  <c r="AA102"/>
  <c r="AA173"/>
  <c r="AA23"/>
  <c r="AA77"/>
  <c r="AA185"/>
  <c r="AA217"/>
  <c r="AA143"/>
  <c r="AA161"/>
  <c r="AA85"/>
  <c r="AA121"/>
  <c r="AA211"/>
  <c r="AA44"/>
  <c r="AA183"/>
  <c r="AA109"/>
  <c r="AA127"/>
  <c r="AA92"/>
  <c r="AA22"/>
  <c r="AA95"/>
  <c r="AA122"/>
  <c r="AA212"/>
  <c r="AA171"/>
  <c r="AA218"/>
  <c r="AA220"/>
  <c r="AA237"/>
  <c r="AA31"/>
  <c r="AA86"/>
  <c r="AA48"/>
  <c r="AA25"/>
  <c r="AA90"/>
  <c r="AA56"/>
  <c r="AA134"/>
  <c r="AA160"/>
  <c r="AA165"/>
  <c r="AA108"/>
  <c r="AA155"/>
  <c r="AA195"/>
  <c r="AA197"/>
  <c r="AA216"/>
  <c r="AA191"/>
  <c r="AA213"/>
  <c r="AA239"/>
  <c r="AA236"/>
  <c r="AA243"/>
  <c r="AA234"/>
  <c r="AA69"/>
  <c r="AA4"/>
  <c r="AA17"/>
  <c r="AA8"/>
  <c r="AA12"/>
  <c r="AA19"/>
  <c r="AA37"/>
  <c r="AA43"/>
  <c r="AA47"/>
  <c r="AA84"/>
  <c r="AA6"/>
  <c r="AA42"/>
  <c r="AA83"/>
  <c r="AA80"/>
  <c r="AA88"/>
  <c r="AA98"/>
  <c r="AA76"/>
  <c r="AA54"/>
  <c r="AA64"/>
  <c r="AA103"/>
  <c r="AA110"/>
  <c r="AA93"/>
  <c r="AA163"/>
  <c r="AA133"/>
  <c r="AA179"/>
  <c r="AA202"/>
  <c r="AA142"/>
  <c r="AA187"/>
  <c r="AA178"/>
  <c r="AA174"/>
  <c r="AA180"/>
  <c r="AA146"/>
  <c r="AA190"/>
  <c r="AA57"/>
  <c r="AA120"/>
  <c r="AA99"/>
  <c r="AA107"/>
  <c r="AA116"/>
  <c r="AA113"/>
  <c r="AA145"/>
  <c r="AA177"/>
  <c r="AA215"/>
  <c r="AA169"/>
  <c r="AA198"/>
  <c r="AA188"/>
  <c r="AA201"/>
  <c r="AA222"/>
  <c r="AA219"/>
  <c r="AA221"/>
  <c r="AA241"/>
  <c r="AA224"/>
  <c r="AA210"/>
  <c r="AA205"/>
  <c r="AA203"/>
  <c r="AA114"/>
  <c r="AA71"/>
  <c r="AA33"/>
  <c r="AA132"/>
  <c r="AA112"/>
  <c r="AA140"/>
  <c r="AA123"/>
  <c r="AA232"/>
  <c r="AA192"/>
  <c r="AA164"/>
  <c r="AA70"/>
  <c r="AA39"/>
  <c r="AA51"/>
  <c r="AA101"/>
  <c r="AA153"/>
  <c r="AA230"/>
  <c r="AA225"/>
  <c r="AA231"/>
  <c r="AA229"/>
  <c r="AA223"/>
  <c r="AA7"/>
  <c r="AA40"/>
  <c r="AA9"/>
  <c r="AA79"/>
  <c r="AA13"/>
  <c r="AA126"/>
  <c r="AA63"/>
  <c r="AA62"/>
  <c r="AA27"/>
  <c r="AA78"/>
  <c r="AA124"/>
  <c r="AA49"/>
  <c r="AA74"/>
  <c r="AA115"/>
  <c r="AA235"/>
  <c r="AA11"/>
  <c r="AA35"/>
  <c r="AA104"/>
  <c r="AA159"/>
  <c r="AA226"/>
  <c r="AA26"/>
  <c r="G151"/>
  <c r="AE28"/>
  <c r="AE36"/>
  <c r="D258"/>
  <c r="C258"/>
  <c r="CP4" l="1"/>
  <c r="AH15"/>
  <c r="AJ15" s="1"/>
  <c r="AN15"/>
  <c r="AP15" s="1"/>
  <c r="AT15"/>
  <c r="AV15" s="1"/>
  <c r="AZ15"/>
  <c r="BB15" s="1"/>
  <c r="BF15"/>
  <c r="BH15" s="1"/>
  <c r="BL15"/>
  <c r="BN15" s="1"/>
  <c r="BR15"/>
  <c r="BT15" s="1"/>
  <c r="BX15"/>
  <c r="BZ15" s="1"/>
  <c r="CD15"/>
  <c r="CF15" s="1"/>
  <c r="CJ15"/>
  <c r="CL15" s="1"/>
  <c r="AK15"/>
  <c r="AM15" s="1"/>
  <c r="AQ15"/>
  <c r="AS15" s="1"/>
  <c r="AW15"/>
  <c r="AY15" s="1"/>
  <c r="BC15"/>
  <c r="BE15" s="1"/>
  <c r="BI15"/>
  <c r="BK15" s="1"/>
  <c r="BO15"/>
  <c r="BQ15" s="1"/>
  <c r="BU15"/>
  <c r="BW15" s="1"/>
  <c r="CA15"/>
  <c r="CC15" s="1"/>
  <c r="CG15"/>
  <c r="CI15" s="1"/>
  <c r="CM15"/>
  <c r="CO15" s="1"/>
  <c r="AK151"/>
  <c r="AM151" s="1"/>
  <c r="AQ151"/>
  <c r="AS151" s="1"/>
  <c r="AW151"/>
  <c r="AY151" s="1"/>
  <c r="BC151"/>
  <c r="BE151" s="1"/>
  <c r="BI151"/>
  <c r="BK151" s="1"/>
  <c r="BO151"/>
  <c r="BQ151" s="1"/>
  <c r="BU151"/>
  <c r="BW151" s="1"/>
  <c r="CA151"/>
  <c r="CC151" s="1"/>
  <c r="CG151"/>
  <c r="CI151" s="1"/>
  <c r="CM151"/>
  <c r="CO151" s="1"/>
  <c r="AN151"/>
  <c r="AP151" s="1"/>
  <c r="BL151"/>
  <c r="BN151" s="1"/>
  <c r="CJ151"/>
  <c r="CL151" s="1"/>
  <c r="AT151"/>
  <c r="AV151" s="1"/>
  <c r="BR151"/>
  <c r="BT151" s="1"/>
  <c r="AZ151"/>
  <c r="BB151" s="1"/>
  <c r="BX151"/>
  <c r="BZ151" s="1"/>
  <c r="AH151"/>
  <c r="AJ151" s="1"/>
  <c r="BF151"/>
  <c r="BH151" s="1"/>
  <c r="CD151"/>
  <c r="CF151" s="1"/>
  <c r="CP192"/>
  <c r="F22" i="3"/>
  <c r="G13" s="1"/>
  <c r="F38" i="1"/>
  <c r="G38"/>
  <c r="F168"/>
  <c r="G168"/>
  <c r="G175"/>
  <c r="F5"/>
  <c r="G5"/>
  <c r="F155"/>
  <c r="G155"/>
  <c r="F126"/>
  <c r="G126"/>
  <c r="F67"/>
  <c r="G67"/>
  <c r="G52"/>
  <c r="F52"/>
  <c r="F128"/>
  <c r="G128"/>
  <c r="G133"/>
  <c r="F139"/>
  <c r="G139"/>
  <c r="F183"/>
  <c r="G183"/>
  <c r="F89"/>
  <c r="G89"/>
  <c r="F193"/>
  <c r="G193"/>
  <c r="F197"/>
  <c r="G197"/>
  <c r="F109"/>
  <c r="G109"/>
  <c r="G219"/>
  <c r="N223"/>
  <c r="F218"/>
  <c r="G218"/>
  <c r="N218"/>
  <c r="F147"/>
  <c r="G147"/>
  <c r="F46"/>
  <c r="G46"/>
  <c r="F40"/>
  <c r="G40"/>
  <c r="F78"/>
  <c r="G78"/>
  <c r="F32"/>
  <c r="G32"/>
  <c r="G50"/>
  <c r="F179"/>
  <c r="G179"/>
  <c r="F142"/>
  <c r="G142"/>
  <c r="G25"/>
  <c r="N236"/>
  <c r="N213"/>
  <c r="N219"/>
  <c r="N224"/>
  <c r="N205"/>
  <c r="N174"/>
  <c r="N190"/>
  <c r="N171"/>
  <c r="N117"/>
  <c r="N110"/>
  <c r="N140"/>
  <c r="N91"/>
  <c r="N133"/>
  <c r="N57"/>
  <c r="N39"/>
  <c r="N102"/>
  <c r="N51"/>
  <c r="N17"/>
  <c r="N10"/>
  <c r="N8"/>
  <c r="N230"/>
  <c r="N211"/>
  <c r="N225"/>
  <c r="N234"/>
  <c r="N195"/>
  <c r="N212"/>
  <c r="N201"/>
  <c r="N175"/>
  <c r="N203"/>
  <c r="N135"/>
  <c r="N166"/>
  <c r="N156"/>
  <c r="N163"/>
  <c r="N108"/>
  <c r="N144"/>
  <c r="N85"/>
  <c r="N43"/>
  <c r="N122"/>
  <c r="N93"/>
  <c r="N37"/>
  <c r="N7"/>
  <c r="N69"/>
  <c r="N97"/>
  <c r="N61"/>
  <c r="N65"/>
  <c r="N172"/>
  <c r="N123"/>
  <c r="N130"/>
  <c r="N118"/>
  <c r="N167"/>
  <c r="N113"/>
  <c r="N199"/>
  <c r="N170"/>
  <c r="N233"/>
  <c r="N228"/>
  <c r="N194"/>
  <c r="N30"/>
  <c r="N82"/>
  <c r="N15"/>
  <c r="N9"/>
  <c r="N34"/>
  <c r="N63"/>
  <c r="N44"/>
  <c r="N79"/>
  <c r="N121"/>
  <c r="N90"/>
  <c r="N98"/>
  <c r="N100"/>
  <c r="N148"/>
  <c r="N160"/>
  <c r="N116"/>
  <c r="N134"/>
  <c r="N187"/>
  <c r="N180"/>
  <c r="N188"/>
  <c r="N186"/>
  <c r="N216"/>
  <c r="N243"/>
  <c r="N231"/>
  <c r="N239"/>
  <c r="N36"/>
  <c r="N13"/>
  <c r="N6"/>
  <c r="N189"/>
  <c r="N235"/>
  <c r="N217"/>
  <c r="N185"/>
  <c r="N158"/>
  <c r="N157"/>
  <c r="N152"/>
  <c r="N115"/>
  <c r="N141"/>
  <c r="N124"/>
  <c r="N77"/>
  <c r="N114"/>
  <c r="N45"/>
  <c r="N74"/>
  <c r="N75"/>
  <c r="N62"/>
  <c r="N66"/>
  <c r="N27"/>
  <c r="N21"/>
  <c r="N49"/>
  <c r="N11"/>
  <c r="N18"/>
  <c r="N240"/>
  <c r="N226"/>
  <c r="N192"/>
  <c r="N220"/>
  <c r="N206"/>
  <c r="N191"/>
  <c r="N178"/>
  <c r="N112"/>
  <c r="N165"/>
  <c r="N58"/>
  <c r="N132"/>
  <c r="N107"/>
  <c r="N159"/>
  <c r="N104"/>
  <c r="N105"/>
  <c r="N68"/>
  <c r="N35"/>
  <c r="N48"/>
  <c r="N26"/>
  <c r="N4"/>
  <c r="N237"/>
  <c r="N200"/>
  <c r="N215"/>
  <c r="N208"/>
  <c r="N169"/>
  <c r="N131"/>
  <c r="N149"/>
  <c r="N177"/>
  <c r="N99"/>
  <c r="N80"/>
  <c r="N86"/>
  <c r="N106"/>
  <c r="N103"/>
  <c r="N146"/>
  <c r="N119"/>
  <c r="N83"/>
  <c r="N42"/>
  <c r="N76"/>
  <c r="N54"/>
  <c r="N111"/>
  <c r="N28"/>
  <c r="N47"/>
  <c r="N31"/>
  <c r="N12"/>
  <c r="N204"/>
  <c r="N222"/>
  <c r="N209"/>
  <c r="N241"/>
  <c r="N238"/>
  <c r="N151"/>
  <c r="N202"/>
  <c r="N173"/>
  <c r="N120"/>
  <c r="N154"/>
  <c r="N184"/>
  <c r="N60"/>
  <c r="N164"/>
  <c r="N101"/>
  <c r="N87"/>
  <c r="N136"/>
  <c r="N59"/>
  <c r="N125"/>
  <c r="N88"/>
  <c r="N70"/>
  <c r="N24"/>
  <c r="N95"/>
  <c r="N56"/>
  <c r="N23"/>
  <c r="N16"/>
  <c r="N20"/>
  <c r="N29"/>
  <c r="N41"/>
  <c r="N53"/>
  <c r="N81"/>
  <c r="N72"/>
  <c r="N73"/>
  <c r="N96"/>
  <c r="N137"/>
  <c r="N181"/>
  <c r="N162"/>
  <c r="N176"/>
  <c r="N150"/>
  <c r="N196"/>
  <c r="N182"/>
  <c r="N214"/>
  <c r="N227"/>
  <c r="N242"/>
  <c r="N14"/>
  <c r="N25"/>
  <c r="N33"/>
  <c r="N71"/>
  <c r="N22"/>
  <c r="N161"/>
  <c r="N64"/>
  <c r="N92"/>
  <c r="N55"/>
  <c r="N84"/>
  <c r="N143"/>
  <c r="N138"/>
  <c r="N94"/>
  <c r="N153"/>
  <c r="N145"/>
  <c r="N127"/>
  <c r="N129"/>
  <c r="N198"/>
  <c r="N210"/>
  <c r="N207"/>
  <c r="N221"/>
  <c r="N229"/>
  <c r="N232"/>
  <c r="N19"/>
  <c r="AK142" l="1"/>
  <c r="AM142" s="1"/>
  <c r="AQ142"/>
  <c r="AS142" s="1"/>
  <c r="AW142"/>
  <c r="AY142" s="1"/>
  <c r="BC142"/>
  <c r="BE142" s="1"/>
  <c r="BI142"/>
  <c r="BK142" s="1"/>
  <c r="BO142"/>
  <c r="BQ142" s="1"/>
  <c r="BU142"/>
  <c r="BW142" s="1"/>
  <c r="CA142"/>
  <c r="CC142" s="1"/>
  <c r="CG142"/>
  <c r="CI142" s="1"/>
  <c r="CM142"/>
  <c r="CO142" s="1"/>
  <c r="AZ142"/>
  <c r="BB142" s="1"/>
  <c r="BX142"/>
  <c r="BZ142" s="1"/>
  <c r="AH142"/>
  <c r="AJ142" s="1"/>
  <c r="BF142"/>
  <c r="BH142" s="1"/>
  <c r="CD142"/>
  <c r="CF142" s="1"/>
  <c r="AN142"/>
  <c r="AP142" s="1"/>
  <c r="BL142"/>
  <c r="BN142" s="1"/>
  <c r="CJ142"/>
  <c r="CL142" s="1"/>
  <c r="AT142"/>
  <c r="AV142" s="1"/>
  <c r="BR142"/>
  <c r="BT142" s="1"/>
  <c r="AH50"/>
  <c r="AJ50" s="1"/>
  <c r="AN50"/>
  <c r="AP50" s="1"/>
  <c r="AT50"/>
  <c r="AV50" s="1"/>
  <c r="AZ50"/>
  <c r="BB50" s="1"/>
  <c r="BF50"/>
  <c r="BH50" s="1"/>
  <c r="BL50"/>
  <c r="BN50" s="1"/>
  <c r="BR50"/>
  <c r="BT50" s="1"/>
  <c r="BX50"/>
  <c r="BZ50" s="1"/>
  <c r="CD50"/>
  <c r="CF50" s="1"/>
  <c r="CJ50"/>
  <c r="CL50" s="1"/>
  <c r="AK50"/>
  <c r="AM50" s="1"/>
  <c r="AQ50"/>
  <c r="AS50" s="1"/>
  <c r="AW50"/>
  <c r="AY50" s="1"/>
  <c r="BC50"/>
  <c r="BE50" s="1"/>
  <c r="BI50"/>
  <c r="BK50" s="1"/>
  <c r="BO50"/>
  <c r="BQ50" s="1"/>
  <c r="BU50"/>
  <c r="BW50" s="1"/>
  <c r="CA50"/>
  <c r="CC50" s="1"/>
  <c r="CG50"/>
  <c r="CI50" s="1"/>
  <c r="CM50"/>
  <c r="CO50" s="1"/>
  <c r="AK218"/>
  <c r="AM218" s="1"/>
  <c r="AQ218"/>
  <c r="AS218" s="1"/>
  <c r="AW218"/>
  <c r="AY218" s="1"/>
  <c r="BC218"/>
  <c r="BE218" s="1"/>
  <c r="BI218"/>
  <c r="BK218" s="1"/>
  <c r="BO218"/>
  <c r="BQ218" s="1"/>
  <c r="BU218"/>
  <c r="BW218" s="1"/>
  <c r="CA218"/>
  <c r="CC218" s="1"/>
  <c r="CG218"/>
  <c r="CI218" s="1"/>
  <c r="CM218"/>
  <c r="CO218" s="1"/>
  <c r="AH218"/>
  <c r="AJ218" s="1"/>
  <c r="AN218"/>
  <c r="AP218" s="1"/>
  <c r="AT218"/>
  <c r="AV218" s="1"/>
  <c r="AZ218"/>
  <c r="BB218" s="1"/>
  <c r="BF218"/>
  <c r="BH218" s="1"/>
  <c r="BL218"/>
  <c r="BN218" s="1"/>
  <c r="BR218"/>
  <c r="BT218" s="1"/>
  <c r="BX218"/>
  <c r="BZ218" s="1"/>
  <c r="CD218"/>
  <c r="CF218" s="1"/>
  <c r="CJ218"/>
  <c r="CL218" s="1"/>
  <c r="AK109"/>
  <c r="AM109" s="1"/>
  <c r="AQ109"/>
  <c r="AS109" s="1"/>
  <c r="AW109"/>
  <c r="AY109" s="1"/>
  <c r="BC109"/>
  <c r="BE109" s="1"/>
  <c r="BI109"/>
  <c r="BK109" s="1"/>
  <c r="BO109"/>
  <c r="BQ109" s="1"/>
  <c r="BU109"/>
  <c r="BW109" s="1"/>
  <c r="CA109"/>
  <c r="CC109" s="1"/>
  <c r="CG109"/>
  <c r="CI109" s="1"/>
  <c r="CM109"/>
  <c r="CO109" s="1"/>
  <c r="AZ109"/>
  <c r="BB109" s="1"/>
  <c r="BX109"/>
  <c r="BZ109" s="1"/>
  <c r="AH109"/>
  <c r="AJ109" s="1"/>
  <c r="BF109"/>
  <c r="BH109" s="1"/>
  <c r="CD109"/>
  <c r="CF109" s="1"/>
  <c r="AN109"/>
  <c r="AP109" s="1"/>
  <c r="BL109"/>
  <c r="BN109" s="1"/>
  <c r="CJ109"/>
  <c r="CL109" s="1"/>
  <c r="AT109"/>
  <c r="AV109" s="1"/>
  <c r="BR109"/>
  <c r="BT109" s="1"/>
  <c r="AK193"/>
  <c r="AM193" s="1"/>
  <c r="AQ193"/>
  <c r="AS193" s="1"/>
  <c r="AW193"/>
  <c r="AY193" s="1"/>
  <c r="BC193"/>
  <c r="BE193" s="1"/>
  <c r="BI193"/>
  <c r="BK193" s="1"/>
  <c r="BO193"/>
  <c r="BQ193" s="1"/>
  <c r="BU193"/>
  <c r="BW193" s="1"/>
  <c r="CA193"/>
  <c r="CC193" s="1"/>
  <c r="CG193"/>
  <c r="CI193" s="1"/>
  <c r="CM193"/>
  <c r="CO193" s="1"/>
  <c r="AZ193"/>
  <c r="BB193" s="1"/>
  <c r="BX193"/>
  <c r="BZ193" s="1"/>
  <c r="AH193"/>
  <c r="AJ193" s="1"/>
  <c r="BF193"/>
  <c r="BH193" s="1"/>
  <c r="CD193"/>
  <c r="CF193" s="1"/>
  <c r="AN193"/>
  <c r="AP193" s="1"/>
  <c r="BL193"/>
  <c r="BN193" s="1"/>
  <c r="CJ193"/>
  <c r="CL193" s="1"/>
  <c r="AT193"/>
  <c r="AV193" s="1"/>
  <c r="BR193"/>
  <c r="BT193" s="1"/>
  <c r="AK183"/>
  <c r="AM183" s="1"/>
  <c r="AQ183"/>
  <c r="AS183" s="1"/>
  <c r="AW183"/>
  <c r="AY183" s="1"/>
  <c r="BC183"/>
  <c r="BE183" s="1"/>
  <c r="BI183"/>
  <c r="BK183" s="1"/>
  <c r="BO183"/>
  <c r="BQ183" s="1"/>
  <c r="BU183"/>
  <c r="BW183" s="1"/>
  <c r="CA183"/>
  <c r="CC183" s="1"/>
  <c r="CG183"/>
  <c r="CI183" s="1"/>
  <c r="CM183"/>
  <c r="CO183" s="1"/>
  <c r="AZ183"/>
  <c r="BB183" s="1"/>
  <c r="BX183"/>
  <c r="BZ183" s="1"/>
  <c r="AH183"/>
  <c r="AJ183" s="1"/>
  <c r="BF183"/>
  <c r="BH183" s="1"/>
  <c r="CD183"/>
  <c r="CF183" s="1"/>
  <c r="AN183"/>
  <c r="AP183" s="1"/>
  <c r="BL183"/>
  <c r="BN183" s="1"/>
  <c r="CJ183"/>
  <c r="CL183" s="1"/>
  <c r="AT183"/>
  <c r="AV183" s="1"/>
  <c r="BR183"/>
  <c r="BT183" s="1"/>
  <c r="AK133"/>
  <c r="AM133" s="1"/>
  <c r="AQ133"/>
  <c r="AS133" s="1"/>
  <c r="AW133"/>
  <c r="AY133" s="1"/>
  <c r="BC133"/>
  <c r="BE133" s="1"/>
  <c r="BI133"/>
  <c r="BK133" s="1"/>
  <c r="BO133"/>
  <c r="BQ133" s="1"/>
  <c r="BU133"/>
  <c r="BW133" s="1"/>
  <c r="CA133"/>
  <c r="CC133" s="1"/>
  <c r="CG133"/>
  <c r="CI133" s="1"/>
  <c r="CM133"/>
  <c r="CO133" s="1"/>
  <c r="AZ133"/>
  <c r="BB133" s="1"/>
  <c r="BX133"/>
  <c r="BZ133" s="1"/>
  <c r="AH133"/>
  <c r="AJ133" s="1"/>
  <c r="BF133"/>
  <c r="BH133" s="1"/>
  <c r="CD133"/>
  <c r="CF133" s="1"/>
  <c r="AN133"/>
  <c r="AP133" s="1"/>
  <c r="BL133"/>
  <c r="BN133" s="1"/>
  <c r="CJ133"/>
  <c r="CL133" s="1"/>
  <c r="AT133"/>
  <c r="AV133" s="1"/>
  <c r="BR133"/>
  <c r="BT133" s="1"/>
  <c r="AH52"/>
  <c r="AJ52" s="1"/>
  <c r="AN52"/>
  <c r="AP52" s="1"/>
  <c r="AT52"/>
  <c r="AV52" s="1"/>
  <c r="AZ52"/>
  <c r="BB52" s="1"/>
  <c r="BF52"/>
  <c r="BH52" s="1"/>
  <c r="BL52"/>
  <c r="BN52" s="1"/>
  <c r="BR52"/>
  <c r="BT52" s="1"/>
  <c r="BX52"/>
  <c r="BZ52" s="1"/>
  <c r="CD52"/>
  <c r="CF52" s="1"/>
  <c r="CJ52"/>
  <c r="CL52" s="1"/>
  <c r="AK52"/>
  <c r="AM52" s="1"/>
  <c r="AQ52"/>
  <c r="AS52" s="1"/>
  <c r="AW52"/>
  <c r="AY52" s="1"/>
  <c r="BC52"/>
  <c r="BE52" s="1"/>
  <c r="BI52"/>
  <c r="BK52" s="1"/>
  <c r="BO52"/>
  <c r="BQ52" s="1"/>
  <c r="BU52"/>
  <c r="BW52" s="1"/>
  <c r="CA52"/>
  <c r="CC52" s="1"/>
  <c r="CG52"/>
  <c r="CI52" s="1"/>
  <c r="CM52"/>
  <c r="CO52" s="1"/>
  <c r="AH38"/>
  <c r="AJ38" s="1"/>
  <c r="AN38"/>
  <c r="AP38" s="1"/>
  <c r="AT38"/>
  <c r="AV38" s="1"/>
  <c r="AZ38"/>
  <c r="BB38" s="1"/>
  <c r="BF38"/>
  <c r="BH38" s="1"/>
  <c r="BL38"/>
  <c r="BN38" s="1"/>
  <c r="BR38"/>
  <c r="BT38" s="1"/>
  <c r="BX38"/>
  <c r="BZ38" s="1"/>
  <c r="CD38"/>
  <c r="CF38" s="1"/>
  <c r="CJ38"/>
  <c r="CL38" s="1"/>
  <c r="AK38"/>
  <c r="AM38" s="1"/>
  <c r="AQ38"/>
  <c r="AS38" s="1"/>
  <c r="AW38"/>
  <c r="AY38" s="1"/>
  <c r="BC38"/>
  <c r="BE38" s="1"/>
  <c r="BI38"/>
  <c r="BK38" s="1"/>
  <c r="BO38"/>
  <c r="BQ38" s="1"/>
  <c r="BU38"/>
  <c r="BW38" s="1"/>
  <c r="CA38"/>
  <c r="CC38" s="1"/>
  <c r="CG38"/>
  <c r="CI38" s="1"/>
  <c r="CM38"/>
  <c r="CO38" s="1"/>
  <c r="CP15"/>
  <c r="AH25"/>
  <c r="AJ25" s="1"/>
  <c r="AN25"/>
  <c r="AP25" s="1"/>
  <c r="AT25"/>
  <c r="AV25" s="1"/>
  <c r="AZ25"/>
  <c r="BB25" s="1"/>
  <c r="BF25"/>
  <c r="BH25" s="1"/>
  <c r="BL25"/>
  <c r="BN25" s="1"/>
  <c r="BR25"/>
  <c r="BT25" s="1"/>
  <c r="BX25"/>
  <c r="BZ25" s="1"/>
  <c r="CD25"/>
  <c r="CF25" s="1"/>
  <c r="CJ25"/>
  <c r="CL25" s="1"/>
  <c r="AK25"/>
  <c r="AM25" s="1"/>
  <c r="AQ25"/>
  <c r="AS25" s="1"/>
  <c r="AW25"/>
  <c r="AY25" s="1"/>
  <c r="BC25"/>
  <c r="BE25" s="1"/>
  <c r="BI25"/>
  <c r="BK25" s="1"/>
  <c r="BO25"/>
  <c r="BQ25" s="1"/>
  <c r="BU25"/>
  <c r="BW25" s="1"/>
  <c r="CA25"/>
  <c r="CC25" s="1"/>
  <c r="CG25"/>
  <c r="CI25" s="1"/>
  <c r="CM25"/>
  <c r="CO25" s="1"/>
  <c r="AH78"/>
  <c r="AJ78" s="1"/>
  <c r="AN78"/>
  <c r="AP78" s="1"/>
  <c r="AT78"/>
  <c r="AV78" s="1"/>
  <c r="AZ78"/>
  <c r="BB78" s="1"/>
  <c r="BF78"/>
  <c r="BH78" s="1"/>
  <c r="BL78"/>
  <c r="BN78" s="1"/>
  <c r="BR78"/>
  <c r="BT78" s="1"/>
  <c r="BX78"/>
  <c r="BZ78" s="1"/>
  <c r="CD78"/>
  <c r="CF78" s="1"/>
  <c r="CJ78"/>
  <c r="CL78" s="1"/>
  <c r="AK78"/>
  <c r="AM78" s="1"/>
  <c r="AQ78"/>
  <c r="AS78" s="1"/>
  <c r="AW78"/>
  <c r="AY78" s="1"/>
  <c r="BC78"/>
  <c r="BE78" s="1"/>
  <c r="BI78"/>
  <c r="BK78" s="1"/>
  <c r="BO78"/>
  <c r="BQ78" s="1"/>
  <c r="BU78"/>
  <c r="BW78" s="1"/>
  <c r="CA78"/>
  <c r="CC78" s="1"/>
  <c r="CG78"/>
  <c r="CI78" s="1"/>
  <c r="CM78"/>
  <c r="CO78" s="1"/>
  <c r="AH46"/>
  <c r="AJ46" s="1"/>
  <c r="AN46"/>
  <c r="AP46" s="1"/>
  <c r="AT46"/>
  <c r="AV46" s="1"/>
  <c r="AZ46"/>
  <c r="BB46" s="1"/>
  <c r="BF46"/>
  <c r="BH46" s="1"/>
  <c r="BL46"/>
  <c r="BN46" s="1"/>
  <c r="BR46"/>
  <c r="BT46" s="1"/>
  <c r="BX46"/>
  <c r="BZ46" s="1"/>
  <c r="CD46"/>
  <c r="CF46" s="1"/>
  <c r="CJ46"/>
  <c r="CL46" s="1"/>
  <c r="AK46"/>
  <c r="AM46" s="1"/>
  <c r="AQ46"/>
  <c r="AS46" s="1"/>
  <c r="AW46"/>
  <c r="AY46" s="1"/>
  <c r="BC46"/>
  <c r="BE46" s="1"/>
  <c r="BI46"/>
  <c r="BK46" s="1"/>
  <c r="BO46"/>
  <c r="BQ46" s="1"/>
  <c r="BU46"/>
  <c r="BW46" s="1"/>
  <c r="CA46"/>
  <c r="CC46" s="1"/>
  <c r="CG46"/>
  <c r="CI46" s="1"/>
  <c r="CM46"/>
  <c r="CO46" s="1"/>
  <c r="AK219"/>
  <c r="AM219" s="1"/>
  <c r="AQ219"/>
  <c r="AS219" s="1"/>
  <c r="AW219"/>
  <c r="AY219" s="1"/>
  <c r="BC219"/>
  <c r="BE219" s="1"/>
  <c r="BI219"/>
  <c r="BK219" s="1"/>
  <c r="BO219"/>
  <c r="BQ219" s="1"/>
  <c r="BU219"/>
  <c r="BW219" s="1"/>
  <c r="CA219"/>
  <c r="CC219" s="1"/>
  <c r="CG219"/>
  <c r="CI219" s="1"/>
  <c r="CM219"/>
  <c r="CO219" s="1"/>
  <c r="AH219"/>
  <c r="AJ219" s="1"/>
  <c r="AN219"/>
  <c r="AP219" s="1"/>
  <c r="AT219"/>
  <c r="AV219" s="1"/>
  <c r="AZ219"/>
  <c r="BB219" s="1"/>
  <c r="BF219"/>
  <c r="BH219" s="1"/>
  <c r="BL219"/>
  <c r="BN219" s="1"/>
  <c r="BR219"/>
  <c r="BT219" s="1"/>
  <c r="BX219"/>
  <c r="BZ219" s="1"/>
  <c r="CD219"/>
  <c r="CF219" s="1"/>
  <c r="CJ219"/>
  <c r="CL219" s="1"/>
  <c r="AK126"/>
  <c r="AM126" s="1"/>
  <c r="AQ126"/>
  <c r="AS126" s="1"/>
  <c r="AW126"/>
  <c r="AY126" s="1"/>
  <c r="BC126"/>
  <c r="BE126" s="1"/>
  <c r="BI126"/>
  <c r="BK126" s="1"/>
  <c r="BO126"/>
  <c r="BQ126" s="1"/>
  <c r="BU126"/>
  <c r="BW126" s="1"/>
  <c r="CA126"/>
  <c r="CC126" s="1"/>
  <c r="CG126"/>
  <c r="CI126" s="1"/>
  <c r="CM126"/>
  <c r="CO126" s="1"/>
  <c r="AN126"/>
  <c r="AP126" s="1"/>
  <c r="BL126"/>
  <c r="BN126" s="1"/>
  <c r="CJ126"/>
  <c r="CL126" s="1"/>
  <c r="AT126"/>
  <c r="AV126" s="1"/>
  <c r="BR126"/>
  <c r="BT126" s="1"/>
  <c r="AZ126"/>
  <c r="BB126" s="1"/>
  <c r="BX126"/>
  <c r="BZ126" s="1"/>
  <c r="AH126"/>
  <c r="AJ126" s="1"/>
  <c r="BF126"/>
  <c r="BH126" s="1"/>
  <c r="CD126"/>
  <c r="CF126" s="1"/>
  <c r="AH5"/>
  <c r="AJ5" s="1"/>
  <c r="AN5"/>
  <c r="AP5" s="1"/>
  <c r="AT5"/>
  <c r="AV5" s="1"/>
  <c r="AZ5"/>
  <c r="BB5" s="1"/>
  <c r="BF5"/>
  <c r="BH5" s="1"/>
  <c r="BL5"/>
  <c r="BN5" s="1"/>
  <c r="BR5"/>
  <c r="BT5" s="1"/>
  <c r="BX5"/>
  <c r="BZ5" s="1"/>
  <c r="CD5"/>
  <c r="CF5" s="1"/>
  <c r="CJ5"/>
  <c r="CL5" s="1"/>
  <c r="AK5"/>
  <c r="AM5" s="1"/>
  <c r="AQ5"/>
  <c r="AS5" s="1"/>
  <c r="AW5"/>
  <c r="AY5" s="1"/>
  <c r="BC5"/>
  <c r="BE5" s="1"/>
  <c r="BI5"/>
  <c r="BK5" s="1"/>
  <c r="BO5"/>
  <c r="BQ5" s="1"/>
  <c r="BU5"/>
  <c r="BW5" s="1"/>
  <c r="CA5"/>
  <c r="CC5" s="1"/>
  <c r="CG5"/>
  <c r="CI5" s="1"/>
  <c r="CM5"/>
  <c r="CO5" s="1"/>
  <c r="AK179"/>
  <c r="AM179" s="1"/>
  <c r="AQ179"/>
  <c r="AS179" s="1"/>
  <c r="AW179"/>
  <c r="AY179" s="1"/>
  <c r="BC179"/>
  <c r="BE179" s="1"/>
  <c r="BI179"/>
  <c r="BK179" s="1"/>
  <c r="BO179"/>
  <c r="BQ179" s="1"/>
  <c r="BU179"/>
  <c r="BW179" s="1"/>
  <c r="CA179"/>
  <c r="CC179" s="1"/>
  <c r="CG179"/>
  <c r="CI179" s="1"/>
  <c r="CM179"/>
  <c r="CO179" s="1"/>
  <c r="AZ179"/>
  <c r="BB179" s="1"/>
  <c r="BX179"/>
  <c r="BZ179" s="1"/>
  <c r="AH179"/>
  <c r="AJ179" s="1"/>
  <c r="BF179"/>
  <c r="BH179" s="1"/>
  <c r="CD179"/>
  <c r="CF179" s="1"/>
  <c r="AN179"/>
  <c r="AP179" s="1"/>
  <c r="BL179"/>
  <c r="BN179" s="1"/>
  <c r="CJ179"/>
  <c r="CL179" s="1"/>
  <c r="AT179"/>
  <c r="AV179" s="1"/>
  <c r="BR179"/>
  <c r="BT179" s="1"/>
  <c r="AK197"/>
  <c r="AM197" s="1"/>
  <c r="AQ197"/>
  <c r="AS197" s="1"/>
  <c r="AW197"/>
  <c r="AY197" s="1"/>
  <c r="BC197"/>
  <c r="BE197" s="1"/>
  <c r="BI197"/>
  <c r="BK197" s="1"/>
  <c r="BO197"/>
  <c r="BQ197" s="1"/>
  <c r="BU197"/>
  <c r="BW197" s="1"/>
  <c r="CA197"/>
  <c r="CC197" s="1"/>
  <c r="CG197"/>
  <c r="CI197" s="1"/>
  <c r="CM197"/>
  <c r="CO197" s="1"/>
  <c r="AZ197"/>
  <c r="BB197" s="1"/>
  <c r="BX197"/>
  <c r="BZ197" s="1"/>
  <c r="AH197"/>
  <c r="AJ197" s="1"/>
  <c r="BF197"/>
  <c r="BH197" s="1"/>
  <c r="CD197"/>
  <c r="CF197" s="1"/>
  <c r="AN197"/>
  <c r="AP197" s="1"/>
  <c r="BL197"/>
  <c r="BN197" s="1"/>
  <c r="CJ197"/>
  <c r="CL197" s="1"/>
  <c r="AT197"/>
  <c r="AV197" s="1"/>
  <c r="BR197"/>
  <c r="BT197" s="1"/>
  <c r="AH89"/>
  <c r="AJ89" s="1"/>
  <c r="AN89"/>
  <c r="AP89" s="1"/>
  <c r="AT89"/>
  <c r="AV89" s="1"/>
  <c r="AZ89"/>
  <c r="BB89" s="1"/>
  <c r="BF89"/>
  <c r="BH89" s="1"/>
  <c r="BL89"/>
  <c r="BN89" s="1"/>
  <c r="BR89"/>
  <c r="BT89" s="1"/>
  <c r="BX89"/>
  <c r="BZ89" s="1"/>
  <c r="CD89"/>
  <c r="CF89" s="1"/>
  <c r="CJ89"/>
  <c r="CL89" s="1"/>
  <c r="AK89"/>
  <c r="AM89" s="1"/>
  <c r="AQ89"/>
  <c r="AS89" s="1"/>
  <c r="AW89"/>
  <c r="AY89" s="1"/>
  <c r="BC89"/>
  <c r="BE89" s="1"/>
  <c r="BI89"/>
  <c r="BK89" s="1"/>
  <c r="BO89"/>
  <c r="BQ89" s="1"/>
  <c r="BU89"/>
  <c r="BW89" s="1"/>
  <c r="CA89"/>
  <c r="CC89" s="1"/>
  <c r="CG89"/>
  <c r="CI89" s="1"/>
  <c r="CM89"/>
  <c r="CO89" s="1"/>
  <c r="AK139"/>
  <c r="AM139" s="1"/>
  <c r="AQ139"/>
  <c r="AS139" s="1"/>
  <c r="AW139"/>
  <c r="AY139" s="1"/>
  <c r="BC139"/>
  <c r="BE139" s="1"/>
  <c r="BI139"/>
  <c r="BK139" s="1"/>
  <c r="BO139"/>
  <c r="BQ139" s="1"/>
  <c r="BU139"/>
  <c r="BW139" s="1"/>
  <c r="CA139"/>
  <c r="CC139" s="1"/>
  <c r="CG139"/>
  <c r="CI139" s="1"/>
  <c r="CM139"/>
  <c r="CO139" s="1"/>
  <c r="AZ139"/>
  <c r="BB139" s="1"/>
  <c r="BX139"/>
  <c r="BZ139" s="1"/>
  <c r="AH139"/>
  <c r="AJ139" s="1"/>
  <c r="BF139"/>
  <c r="BH139" s="1"/>
  <c r="CD139"/>
  <c r="CF139" s="1"/>
  <c r="AN139"/>
  <c r="AP139" s="1"/>
  <c r="BL139"/>
  <c r="BN139" s="1"/>
  <c r="CJ139"/>
  <c r="CL139" s="1"/>
  <c r="AT139"/>
  <c r="AV139" s="1"/>
  <c r="BR139"/>
  <c r="BT139" s="1"/>
  <c r="AK168"/>
  <c r="AM168" s="1"/>
  <c r="AQ168"/>
  <c r="AS168" s="1"/>
  <c r="AW168"/>
  <c r="AY168" s="1"/>
  <c r="BC168"/>
  <c r="BE168" s="1"/>
  <c r="BI168"/>
  <c r="BK168" s="1"/>
  <c r="BO168"/>
  <c r="BQ168" s="1"/>
  <c r="BU168"/>
  <c r="BW168" s="1"/>
  <c r="CA168"/>
  <c r="CC168" s="1"/>
  <c r="CG168"/>
  <c r="CI168" s="1"/>
  <c r="CM168"/>
  <c r="CO168" s="1"/>
  <c r="AN168"/>
  <c r="AP168" s="1"/>
  <c r="BL168"/>
  <c r="BN168" s="1"/>
  <c r="CJ168"/>
  <c r="CL168" s="1"/>
  <c r="AT168"/>
  <c r="AV168" s="1"/>
  <c r="BR168"/>
  <c r="BT168" s="1"/>
  <c r="AZ168"/>
  <c r="BB168" s="1"/>
  <c r="BX168"/>
  <c r="BZ168" s="1"/>
  <c r="AH168"/>
  <c r="AJ168" s="1"/>
  <c r="BF168"/>
  <c r="BH168" s="1"/>
  <c r="CD168"/>
  <c r="CF168" s="1"/>
  <c r="CP151"/>
  <c r="CQ151" s="1"/>
  <c r="AH32"/>
  <c r="AJ32" s="1"/>
  <c r="AN32"/>
  <c r="AP32" s="1"/>
  <c r="AT32"/>
  <c r="AV32" s="1"/>
  <c r="AZ32"/>
  <c r="BB32" s="1"/>
  <c r="BF32"/>
  <c r="BH32" s="1"/>
  <c r="BL32"/>
  <c r="BN32" s="1"/>
  <c r="BR32"/>
  <c r="BT32" s="1"/>
  <c r="BX32"/>
  <c r="BZ32" s="1"/>
  <c r="CD32"/>
  <c r="CF32" s="1"/>
  <c r="CJ32"/>
  <c r="CL32" s="1"/>
  <c r="AK32"/>
  <c r="AM32" s="1"/>
  <c r="AQ32"/>
  <c r="AS32" s="1"/>
  <c r="AW32"/>
  <c r="AY32" s="1"/>
  <c r="BC32"/>
  <c r="BE32" s="1"/>
  <c r="BI32"/>
  <c r="BK32" s="1"/>
  <c r="BO32"/>
  <c r="BQ32" s="1"/>
  <c r="BU32"/>
  <c r="BW32" s="1"/>
  <c r="CA32"/>
  <c r="CC32" s="1"/>
  <c r="CG32"/>
  <c r="CI32" s="1"/>
  <c r="CM32"/>
  <c r="CO32" s="1"/>
  <c r="AH40"/>
  <c r="AJ40" s="1"/>
  <c r="AN40"/>
  <c r="AP40" s="1"/>
  <c r="AT40"/>
  <c r="AV40" s="1"/>
  <c r="AZ40"/>
  <c r="BB40" s="1"/>
  <c r="BF40"/>
  <c r="BH40" s="1"/>
  <c r="BL40"/>
  <c r="BN40" s="1"/>
  <c r="BR40"/>
  <c r="BT40" s="1"/>
  <c r="BX40"/>
  <c r="BZ40" s="1"/>
  <c r="CD40"/>
  <c r="CF40" s="1"/>
  <c r="CJ40"/>
  <c r="CL40" s="1"/>
  <c r="AK40"/>
  <c r="AM40" s="1"/>
  <c r="AQ40"/>
  <c r="AS40" s="1"/>
  <c r="AW40"/>
  <c r="AY40" s="1"/>
  <c r="BC40"/>
  <c r="BE40" s="1"/>
  <c r="BI40"/>
  <c r="BK40" s="1"/>
  <c r="BO40"/>
  <c r="BQ40" s="1"/>
  <c r="BU40"/>
  <c r="BW40" s="1"/>
  <c r="CA40"/>
  <c r="CC40" s="1"/>
  <c r="CG40"/>
  <c r="CI40" s="1"/>
  <c r="CM40"/>
  <c r="CO40" s="1"/>
  <c r="AK147"/>
  <c r="AM147" s="1"/>
  <c r="AQ147"/>
  <c r="AS147" s="1"/>
  <c r="AW147"/>
  <c r="AY147" s="1"/>
  <c r="BC147"/>
  <c r="BE147" s="1"/>
  <c r="BI147"/>
  <c r="BK147" s="1"/>
  <c r="BO147"/>
  <c r="BQ147" s="1"/>
  <c r="BU147"/>
  <c r="BW147" s="1"/>
  <c r="CA147"/>
  <c r="CC147" s="1"/>
  <c r="CG147"/>
  <c r="CI147" s="1"/>
  <c r="CM147"/>
  <c r="CO147" s="1"/>
  <c r="AZ147"/>
  <c r="BB147" s="1"/>
  <c r="BX147"/>
  <c r="BZ147" s="1"/>
  <c r="AH147"/>
  <c r="AJ147" s="1"/>
  <c r="BF147"/>
  <c r="BH147" s="1"/>
  <c r="CD147"/>
  <c r="CF147" s="1"/>
  <c r="AN147"/>
  <c r="AP147" s="1"/>
  <c r="BL147"/>
  <c r="BN147" s="1"/>
  <c r="CJ147"/>
  <c r="CL147" s="1"/>
  <c r="AT147"/>
  <c r="AV147" s="1"/>
  <c r="BR147"/>
  <c r="BT147" s="1"/>
  <c r="AK128"/>
  <c r="AM128" s="1"/>
  <c r="AQ128"/>
  <c r="AS128" s="1"/>
  <c r="AW128"/>
  <c r="AY128" s="1"/>
  <c r="BC128"/>
  <c r="BE128" s="1"/>
  <c r="BI128"/>
  <c r="BK128" s="1"/>
  <c r="BO128"/>
  <c r="BQ128" s="1"/>
  <c r="BU128"/>
  <c r="BW128" s="1"/>
  <c r="CA128"/>
  <c r="CC128" s="1"/>
  <c r="CG128"/>
  <c r="CI128" s="1"/>
  <c r="CM128"/>
  <c r="CO128" s="1"/>
  <c r="AN128"/>
  <c r="AP128" s="1"/>
  <c r="BL128"/>
  <c r="BN128" s="1"/>
  <c r="CJ128"/>
  <c r="CL128" s="1"/>
  <c r="AT128"/>
  <c r="AV128" s="1"/>
  <c r="BR128"/>
  <c r="BT128" s="1"/>
  <c r="AZ128"/>
  <c r="BB128" s="1"/>
  <c r="BX128"/>
  <c r="BZ128" s="1"/>
  <c r="AH128"/>
  <c r="AJ128" s="1"/>
  <c r="BF128"/>
  <c r="BH128" s="1"/>
  <c r="CD128"/>
  <c r="CF128" s="1"/>
  <c r="AH67"/>
  <c r="AJ67" s="1"/>
  <c r="AN67"/>
  <c r="AP67" s="1"/>
  <c r="AT67"/>
  <c r="AV67" s="1"/>
  <c r="AZ67"/>
  <c r="BB67" s="1"/>
  <c r="BF67"/>
  <c r="BH67" s="1"/>
  <c r="BL67"/>
  <c r="BN67" s="1"/>
  <c r="BR67"/>
  <c r="BT67" s="1"/>
  <c r="BX67"/>
  <c r="BZ67" s="1"/>
  <c r="CD67"/>
  <c r="CF67" s="1"/>
  <c r="CJ67"/>
  <c r="CL67" s="1"/>
  <c r="AK67"/>
  <c r="AM67" s="1"/>
  <c r="AQ67"/>
  <c r="AS67" s="1"/>
  <c r="AW67"/>
  <c r="AY67" s="1"/>
  <c r="BC67"/>
  <c r="BE67" s="1"/>
  <c r="BI67"/>
  <c r="BK67" s="1"/>
  <c r="BO67"/>
  <c r="BQ67" s="1"/>
  <c r="BU67"/>
  <c r="BW67" s="1"/>
  <c r="CA67"/>
  <c r="CC67" s="1"/>
  <c r="CG67"/>
  <c r="CI67" s="1"/>
  <c r="CM67"/>
  <c r="CO67" s="1"/>
  <c r="AK155"/>
  <c r="AM155" s="1"/>
  <c r="AQ155"/>
  <c r="AS155" s="1"/>
  <c r="AW155"/>
  <c r="AY155" s="1"/>
  <c r="BC155"/>
  <c r="BE155" s="1"/>
  <c r="BI155"/>
  <c r="BK155" s="1"/>
  <c r="BO155"/>
  <c r="BQ155" s="1"/>
  <c r="BU155"/>
  <c r="BW155" s="1"/>
  <c r="CA155"/>
  <c r="CC155" s="1"/>
  <c r="CG155"/>
  <c r="CI155" s="1"/>
  <c r="CM155"/>
  <c r="CO155" s="1"/>
  <c r="AZ155"/>
  <c r="BB155" s="1"/>
  <c r="BX155"/>
  <c r="BZ155" s="1"/>
  <c r="AH155"/>
  <c r="AJ155" s="1"/>
  <c r="BF155"/>
  <c r="BH155" s="1"/>
  <c r="CD155"/>
  <c r="CF155" s="1"/>
  <c r="AN155"/>
  <c r="AP155" s="1"/>
  <c r="BL155"/>
  <c r="BN155" s="1"/>
  <c r="CJ155"/>
  <c r="CL155" s="1"/>
  <c r="AT155"/>
  <c r="AV155" s="1"/>
  <c r="BR155"/>
  <c r="BT155" s="1"/>
  <c r="AK175"/>
  <c r="AM175" s="1"/>
  <c r="AQ175"/>
  <c r="AS175" s="1"/>
  <c r="AW175"/>
  <c r="AY175" s="1"/>
  <c r="BC175"/>
  <c r="BE175" s="1"/>
  <c r="BI175"/>
  <c r="BK175" s="1"/>
  <c r="BO175"/>
  <c r="BQ175" s="1"/>
  <c r="BU175"/>
  <c r="BW175" s="1"/>
  <c r="CA175"/>
  <c r="CC175" s="1"/>
  <c r="CG175"/>
  <c r="CI175" s="1"/>
  <c r="CM175"/>
  <c r="CO175" s="1"/>
  <c r="AZ175"/>
  <c r="BB175" s="1"/>
  <c r="BX175"/>
  <c r="BZ175" s="1"/>
  <c r="AH175"/>
  <c r="AJ175" s="1"/>
  <c r="BF175"/>
  <c r="BH175" s="1"/>
  <c r="CD175"/>
  <c r="CF175" s="1"/>
  <c r="AN175"/>
  <c r="AP175" s="1"/>
  <c r="BL175"/>
  <c r="BN175" s="1"/>
  <c r="CJ175"/>
  <c r="CL175" s="1"/>
  <c r="AT175"/>
  <c r="AV175" s="1"/>
  <c r="BR175"/>
  <c r="BT175" s="1"/>
  <c r="G6" i="3"/>
  <c r="G2"/>
  <c r="G17"/>
  <c r="G12"/>
  <c r="G7"/>
  <c r="G10"/>
  <c r="G11"/>
  <c r="G16"/>
  <c r="G21"/>
  <c r="G5"/>
  <c r="G14"/>
  <c r="G15"/>
  <c r="G20"/>
  <c r="G4"/>
  <c r="G9"/>
  <c r="G18"/>
  <c r="G19"/>
  <c r="G3"/>
  <c r="G8"/>
  <c r="G10" i="1"/>
  <c r="G17"/>
  <c r="G51"/>
  <c r="G102"/>
  <c r="G39"/>
  <c r="G57"/>
  <c r="G91"/>
  <c r="G140"/>
  <c r="G110"/>
  <c r="G117"/>
  <c r="G171"/>
  <c r="G190"/>
  <c r="G174"/>
  <c r="G205"/>
  <c r="G224"/>
  <c r="G213"/>
  <c r="G236"/>
  <c r="G8"/>
  <c r="G234"/>
  <c r="G7"/>
  <c r="G37"/>
  <c r="G93"/>
  <c r="G122"/>
  <c r="G43"/>
  <c r="G85"/>
  <c r="G144"/>
  <c r="G108"/>
  <c r="G163"/>
  <c r="G156"/>
  <c r="G166"/>
  <c r="G135"/>
  <c r="G203"/>
  <c r="G201"/>
  <c r="G212"/>
  <c r="G195"/>
  <c r="G230"/>
  <c r="G211"/>
  <c r="G225"/>
  <c r="G69"/>
  <c r="G82"/>
  <c r="G30"/>
  <c r="G97"/>
  <c r="G61"/>
  <c r="G65"/>
  <c r="G172"/>
  <c r="G123"/>
  <c r="G130"/>
  <c r="G118"/>
  <c r="G167"/>
  <c r="G113"/>
  <c r="G199"/>
  <c r="G170"/>
  <c r="G233"/>
  <c r="G228"/>
  <c r="G194"/>
  <c r="G223"/>
  <c r="G13"/>
  <c r="G36"/>
  <c r="G9"/>
  <c r="G34"/>
  <c r="G63"/>
  <c r="G44"/>
  <c r="G79"/>
  <c r="G121"/>
  <c r="G90"/>
  <c r="G98"/>
  <c r="G100"/>
  <c r="G148"/>
  <c r="G160"/>
  <c r="G116"/>
  <c r="G134"/>
  <c r="G187"/>
  <c r="G180"/>
  <c r="G188"/>
  <c r="G186"/>
  <c r="G216"/>
  <c r="G243"/>
  <c r="G231"/>
  <c r="G239"/>
  <c r="G6"/>
  <c r="G11"/>
  <c r="G49"/>
  <c r="G21"/>
  <c r="G27"/>
  <c r="G66"/>
  <c r="G62"/>
  <c r="G75"/>
  <c r="G74"/>
  <c r="G45"/>
  <c r="G114"/>
  <c r="G77"/>
  <c r="G124"/>
  <c r="G141"/>
  <c r="G115"/>
  <c r="G152"/>
  <c r="G157"/>
  <c r="G158"/>
  <c r="G185"/>
  <c r="G217"/>
  <c r="G189"/>
  <c r="G235"/>
  <c r="G18"/>
  <c r="G26"/>
  <c r="G48"/>
  <c r="G35"/>
  <c r="G68"/>
  <c r="G105"/>
  <c r="G104"/>
  <c r="G159"/>
  <c r="G107"/>
  <c r="G132"/>
  <c r="G58"/>
  <c r="G165"/>
  <c r="G112"/>
  <c r="G178"/>
  <c r="G191"/>
  <c r="G206"/>
  <c r="G220"/>
  <c r="G240"/>
  <c r="G226"/>
  <c r="G31"/>
  <c r="G47"/>
  <c r="G28"/>
  <c r="G111"/>
  <c r="G54"/>
  <c r="G76"/>
  <c r="G42"/>
  <c r="G83"/>
  <c r="G119"/>
  <c r="G146"/>
  <c r="G103"/>
  <c r="G106"/>
  <c r="G86"/>
  <c r="G80"/>
  <c r="G99"/>
  <c r="G177"/>
  <c r="G149"/>
  <c r="G131"/>
  <c r="G169"/>
  <c r="G208"/>
  <c r="G215"/>
  <c r="G200"/>
  <c r="G237"/>
  <c r="G12"/>
  <c r="G56"/>
  <c r="G95"/>
  <c r="G24"/>
  <c r="G70"/>
  <c r="G88"/>
  <c r="G125"/>
  <c r="G59"/>
  <c r="G136"/>
  <c r="G87"/>
  <c r="G101"/>
  <c r="G164"/>
  <c r="G60"/>
  <c r="G184"/>
  <c r="G154"/>
  <c r="G120"/>
  <c r="G173"/>
  <c r="G202"/>
  <c r="G204"/>
  <c r="G222"/>
  <c r="G209"/>
  <c r="G241"/>
  <c r="G238"/>
  <c r="G23"/>
  <c r="G16"/>
  <c r="G20"/>
  <c r="G29"/>
  <c r="G41"/>
  <c r="G53"/>
  <c r="G81"/>
  <c r="G72"/>
  <c r="G73"/>
  <c r="G96"/>
  <c r="G137"/>
  <c r="G181"/>
  <c r="G162"/>
  <c r="G176"/>
  <c r="G150"/>
  <c r="G196"/>
  <c r="G182"/>
  <c r="G214"/>
  <c r="G227"/>
  <c r="G242"/>
  <c r="G14"/>
  <c r="G19"/>
  <c r="G33"/>
  <c r="G71"/>
  <c r="G22"/>
  <c r="G161"/>
  <c r="G64"/>
  <c r="G92"/>
  <c r="G55"/>
  <c r="G84"/>
  <c r="G143"/>
  <c r="G138"/>
  <c r="G94"/>
  <c r="G153"/>
  <c r="G145"/>
  <c r="G127"/>
  <c r="G129"/>
  <c r="G198"/>
  <c r="G210"/>
  <c r="G221"/>
  <c r="G229"/>
  <c r="G232"/>
  <c r="G207"/>
  <c r="F10"/>
  <c r="F17"/>
  <c r="F51"/>
  <c r="F102"/>
  <c r="F39"/>
  <c r="F57"/>
  <c r="F133"/>
  <c r="F91"/>
  <c r="F140"/>
  <c r="F110"/>
  <c r="F117"/>
  <c r="F171"/>
  <c r="F190"/>
  <c r="F174"/>
  <c r="F205"/>
  <c r="F224"/>
  <c r="F219"/>
  <c r="F213"/>
  <c r="F236"/>
  <c r="F8"/>
  <c r="F7"/>
  <c r="F37"/>
  <c r="F93"/>
  <c r="F122"/>
  <c r="F43"/>
  <c r="F85"/>
  <c r="F144"/>
  <c r="F108"/>
  <c r="F163"/>
  <c r="F156"/>
  <c r="F166"/>
  <c r="F135"/>
  <c r="F203"/>
  <c r="F175"/>
  <c r="F201"/>
  <c r="F212"/>
  <c r="F195"/>
  <c r="F230"/>
  <c r="F211"/>
  <c r="F225"/>
  <c r="F234"/>
  <c r="F69"/>
  <c r="F82"/>
  <c r="F30"/>
  <c r="F97"/>
  <c r="F61"/>
  <c r="F65"/>
  <c r="F172"/>
  <c r="F123"/>
  <c r="F130"/>
  <c r="F118"/>
  <c r="F167"/>
  <c r="F199"/>
  <c r="F170"/>
  <c r="F233"/>
  <c r="F228"/>
  <c r="F194"/>
  <c r="F223"/>
  <c r="F15"/>
  <c r="F13"/>
  <c r="F36"/>
  <c r="F9"/>
  <c r="F34"/>
  <c r="F63"/>
  <c r="F44"/>
  <c r="F79"/>
  <c r="F121"/>
  <c r="F90"/>
  <c r="F98"/>
  <c r="F100"/>
  <c r="F148"/>
  <c r="F160"/>
  <c r="F134"/>
  <c r="F187"/>
  <c r="F180"/>
  <c r="F188"/>
  <c r="F186"/>
  <c r="F216"/>
  <c r="F243"/>
  <c r="F231"/>
  <c r="F239"/>
  <c r="F6"/>
  <c r="F11"/>
  <c r="F49"/>
  <c r="F21"/>
  <c r="F27"/>
  <c r="F66"/>
  <c r="F62"/>
  <c r="F75"/>
  <c r="F74"/>
  <c r="F45"/>
  <c r="F114"/>
  <c r="F77"/>
  <c r="F124"/>
  <c r="F141"/>
  <c r="F115"/>
  <c r="F152"/>
  <c r="F157"/>
  <c r="F158"/>
  <c r="F185"/>
  <c r="F217"/>
  <c r="F189"/>
  <c r="F235"/>
  <c r="F18"/>
  <c r="F35"/>
  <c r="F68"/>
  <c r="F105"/>
  <c r="F104"/>
  <c r="F159"/>
  <c r="F132"/>
  <c r="F58"/>
  <c r="F165"/>
  <c r="F112"/>
  <c r="F178"/>
  <c r="F191"/>
  <c r="F206"/>
  <c r="F220"/>
  <c r="F192"/>
  <c r="F240"/>
  <c r="F226"/>
  <c r="F48"/>
  <c r="F26"/>
  <c r="F4"/>
  <c r="F215"/>
  <c r="F200"/>
  <c r="F237"/>
  <c r="F208"/>
  <c r="F169"/>
  <c r="F131"/>
  <c r="F149"/>
  <c r="F177"/>
  <c r="F80"/>
  <c r="F86"/>
  <c r="F106"/>
  <c r="F103"/>
  <c r="F146"/>
  <c r="F119"/>
  <c r="F83"/>
  <c r="F42"/>
  <c r="F76"/>
  <c r="F54"/>
  <c r="F111"/>
  <c r="F28"/>
  <c r="F47"/>
  <c r="F31"/>
  <c r="F12"/>
  <c r="F204"/>
  <c r="F222"/>
  <c r="F209"/>
  <c r="F241"/>
  <c r="F238"/>
  <c r="F151"/>
  <c r="F202"/>
  <c r="F173"/>
  <c r="F154"/>
  <c r="F184"/>
  <c r="F60"/>
  <c r="F164"/>
  <c r="F101"/>
  <c r="F87"/>
  <c r="F136"/>
  <c r="F59"/>
  <c r="F125"/>
  <c r="F88"/>
  <c r="F70"/>
  <c r="F24"/>
  <c r="F95"/>
  <c r="F56"/>
  <c r="F23"/>
  <c r="F20"/>
  <c r="F29"/>
  <c r="F41"/>
  <c r="F53"/>
  <c r="F81"/>
  <c r="F72"/>
  <c r="F73"/>
  <c r="F96"/>
  <c r="F137"/>
  <c r="F181"/>
  <c r="F162"/>
  <c r="F176"/>
  <c r="F150"/>
  <c r="F196"/>
  <c r="F182"/>
  <c r="F214"/>
  <c r="F227"/>
  <c r="F242"/>
  <c r="F16"/>
  <c r="F14"/>
  <c r="F25"/>
  <c r="F33"/>
  <c r="F71"/>
  <c r="F22"/>
  <c r="F161"/>
  <c r="F64"/>
  <c r="F92"/>
  <c r="F55"/>
  <c r="F84"/>
  <c r="F143"/>
  <c r="F138"/>
  <c r="F94"/>
  <c r="F153"/>
  <c r="F127"/>
  <c r="F129"/>
  <c r="F198"/>
  <c r="F210"/>
  <c r="F207"/>
  <c r="F221"/>
  <c r="F229"/>
  <c r="F232"/>
  <c r="F19"/>
  <c r="AK153" l="1"/>
  <c r="AM153" s="1"/>
  <c r="AQ153"/>
  <c r="AS153" s="1"/>
  <c r="AW153"/>
  <c r="AY153" s="1"/>
  <c r="BC153"/>
  <c r="BE153" s="1"/>
  <c r="BI153"/>
  <c r="BK153" s="1"/>
  <c r="BO153"/>
  <c r="BQ153" s="1"/>
  <c r="BU153"/>
  <c r="BW153" s="1"/>
  <c r="CA153"/>
  <c r="CC153" s="1"/>
  <c r="CG153"/>
  <c r="CI153" s="1"/>
  <c r="CM153"/>
  <c r="CO153" s="1"/>
  <c r="AN153"/>
  <c r="AP153" s="1"/>
  <c r="BL153"/>
  <c r="BN153" s="1"/>
  <c r="CJ153"/>
  <c r="CL153" s="1"/>
  <c r="AT153"/>
  <c r="AV153" s="1"/>
  <c r="BR153"/>
  <c r="BT153" s="1"/>
  <c r="AZ153"/>
  <c r="BB153" s="1"/>
  <c r="BX153"/>
  <c r="BZ153" s="1"/>
  <c r="AH153"/>
  <c r="AJ153" s="1"/>
  <c r="BF153"/>
  <c r="BH153" s="1"/>
  <c r="CD153"/>
  <c r="CF153" s="1"/>
  <c r="AH19"/>
  <c r="AJ19" s="1"/>
  <c r="AN19"/>
  <c r="AP19" s="1"/>
  <c r="AT19"/>
  <c r="AV19" s="1"/>
  <c r="AZ19"/>
  <c r="BB19" s="1"/>
  <c r="BF19"/>
  <c r="BH19" s="1"/>
  <c r="BL19"/>
  <c r="BN19" s="1"/>
  <c r="BR19"/>
  <c r="BT19" s="1"/>
  <c r="BX19"/>
  <c r="BZ19" s="1"/>
  <c r="CD19"/>
  <c r="CF19" s="1"/>
  <c r="CJ19"/>
  <c r="CL19" s="1"/>
  <c r="AK19"/>
  <c r="AM19" s="1"/>
  <c r="AQ19"/>
  <c r="AS19" s="1"/>
  <c r="AW19"/>
  <c r="AY19" s="1"/>
  <c r="BC19"/>
  <c r="BE19" s="1"/>
  <c r="BI19"/>
  <c r="BK19" s="1"/>
  <c r="BO19"/>
  <c r="BQ19" s="1"/>
  <c r="BU19"/>
  <c r="BW19" s="1"/>
  <c r="CA19"/>
  <c r="CC19" s="1"/>
  <c r="CG19"/>
  <c r="CI19" s="1"/>
  <c r="CM19"/>
  <c r="CO19" s="1"/>
  <c r="AK96"/>
  <c r="AM96" s="1"/>
  <c r="AQ96"/>
  <c r="AS96" s="1"/>
  <c r="AW96"/>
  <c r="AY96" s="1"/>
  <c r="BC96"/>
  <c r="BE96" s="1"/>
  <c r="BI96"/>
  <c r="BK96" s="1"/>
  <c r="BO96"/>
  <c r="BQ96" s="1"/>
  <c r="BU96"/>
  <c r="BW96" s="1"/>
  <c r="CA96"/>
  <c r="CC96" s="1"/>
  <c r="CG96"/>
  <c r="CI96" s="1"/>
  <c r="CM96"/>
  <c r="CO96" s="1"/>
  <c r="AH96"/>
  <c r="AJ96" s="1"/>
  <c r="AN96"/>
  <c r="AP96" s="1"/>
  <c r="AT96"/>
  <c r="AV96" s="1"/>
  <c r="AZ96"/>
  <c r="BB96" s="1"/>
  <c r="BF96"/>
  <c r="BH96" s="1"/>
  <c r="BL96"/>
  <c r="BN96" s="1"/>
  <c r="BR96"/>
  <c r="BT96" s="1"/>
  <c r="BX96"/>
  <c r="BZ96" s="1"/>
  <c r="CD96"/>
  <c r="CF96" s="1"/>
  <c r="CJ96"/>
  <c r="CL96" s="1"/>
  <c r="AK209"/>
  <c r="AM209" s="1"/>
  <c r="AQ209"/>
  <c r="AS209" s="1"/>
  <c r="AW209"/>
  <c r="AY209" s="1"/>
  <c r="BC209"/>
  <c r="BE209" s="1"/>
  <c r="BI209"/>
  <c r="BK209" s="1"/>
  <c r="BO209"/>
  <c r="BQ209" s="1"/>
  <c r="BU209"/>
  <c r="BW209" s="1"/>
  <c r="CA209"/>
  <c r="CC209" s="1"/>
  <c r="CG209"/>
  <c r="CI209" s="1"/>
  <c r="CM209"/>
  <c r="CO209" s="1"/>
  <c r="AH209"/>
  <c r="AJ209" s="1"/>
  <c r="AN209"/>
  <c r="AP209" s="1"/>
  <c r="AT209"/>
  <c r="AV209" s="1"/>
  <c r="AZ209"/>
  <c r="BB209" s="1"/>
  <c r="BF209"/>
  <c r="BH209" s="1"/>
  <c r="BL209"/>
  <c r="BN209" s="1"/>
  <c r="BR209"/>
  <c r="BT209" s="1"/>
  <c r="BX209"/>
  <c r="BZ209" s="1"/>
  <c r="CD209"/>
  <c r="CF209" s="1"/>
  <c r="CJ209"/>
  <c r="CL209" s="1"/>
  <c r="AK136"/>
  <c r="AM136" s="1"/>
  <c r="AQ136"/>
  <c r="AS136" s="1"/>
  <c r="AW136"/>
  <c r="AY136" s="1"/>
  <c r="BC136"/>
  <c r="BE136" s="1"/>
  <c r="BI136"/>
  <c r="BK136" s="1"/>
  <c r="BO136"/>
  <c r="BQ136" s="1"/>
  <c r="BU136"/>
  <c r="BW136" s="1"/>
  <c r="CA136"/>
  <c r="CC136" s="1"/>
  <c r="CG136"/>
  <c r="CI136" s="1"/>
  <c r="CM136"/>
  <c r="CO136" s="1"/>
  <c r="AZ136"/>
  <c r="BB136" s="1"/>
  <c r="BX136"/>
  <c r="BZ136" s="1"/>
  <c r="AH136"/>
  <c r="AJ136" s="1"/>
  <c r="BF136"/>
  <c r="BH136" s="1"/>
  <c r="CD136"/>
  <c r="CF136" s="1"/>
  <c r="AN136"/>
  <c r="AP136" s="1"/>
  <c r="BL136"/>
  <c r="BN136" s="1"/>
  <c r="CJ136"/>
  <c r="CL136" s="1"/>
  <c r="AT136"/>
  <c r="AV136" s="1"/>
  <c r="BR136"/>
  <c r="BT136" s="1"/>
  <c r="AK208"/>
  <c r="AM208" s="1"/>
  <c r="AQ208"/>
  <c r="AS208" s="1"/>
  <c r="AW208"/>
  <c r="AY208" s="1"/>
  <c r="BC208"/>
  <c r="BE208" s="1"/>
  <c r="BI208"/>
  <c r="BK208" s="1"/>
  <c r="BO208"/>
  <c r="BQ208" s="1"/>
  <c r="BU208"/>
  <c r="BW208" s="1"/>
  <c r="CA208"/>
  <c r="CC208" s="1"/>
  <c r="CG208"/>
  <c r="CI208" s="1"/>
  <c r="CM208"/>
  <c r="CO208" s="1"/>
  <c r="AH208"/>
  <c r="AJ208" s="1"/>
  <c r="AN208"/>
  <c r="AP208" s="1"/>
  <c r="AT208"/>
  <c r="AV208" s="1"/>
  <c r="AZ208"/>
  <c r="BB208" s="1"/>
  <c r="BF208"/>
  <c r="BH208" s="1"/>
  <c r="BL208"/>
  <c r="BN208" s="1"/>
  <c r="BR208"/>
  <c r="BT208" s="1"/>
  <c r="BX208"/>
  <c r="BZ208" s="1"/>
  <c r="CD208"/>
  <c r="CF208" s="1"/>
  <c r="CJ208"/>
  <c r="CL208" s="1"/>
  <c r="AH83"/>
  <c r="AJ83" s="1"/>
  <c r="AN83"/>
  <c r="AP83" s="1"/>
  <c r="AT83"/>
  <c r="AV83" s="1"/>
  <c r="AZ83"/>
  <c r="BB83" s="1"/>
  <c r="BF83"/>
  <c r="BH83" s="1"/>
  <c r="BL83"/>
  <c r="BN83" s="1"/>
  <c r="BR83"/>
  <c r="BT83" s="1"/>
  <c r="BX83"/>
  <c r="BZ83" s="1"/>
  <c r="CD83"/>
  <c r="CF83" s="1"/>
  <c r="CJ83"/>
  <c r="CL83" s="1"/>
  <c r="AK83"/>
  <c r="AM83" s="1"/>
  <c r="AQ83"/>
  <c r="AS83" s="1"/>
  <c r="AW83"/>
  <c r="AY83" s="1"/>
  <c r="BC83"/>
  <c r="BE83" s="1"/>
  <c r="BI83"/>
  <c r="BK83" s="1"/>
  <c r="BO83"/>
  <c r="BQ83" s="1"/>
  <c r="BU83"/>
  <c r="BW83" s="1"/>
  <c r="CA83"/>
  <c r="CC83" s="1"/>
  <c r="CG83"/>
  <c r="CI83" s="1"/>
  <c r="CM83"/>
  <c r="CO83" s="1"/>
  <c r="AK191"/>
  <c r="AM191" s="1"/>
  <c r="AQ191"/>
  <c r="AS191" s="1"/>
  <c r="AW191"/>
  <c r="AY191" s="1"/>
  <c r="BC191"/>
  <c r="BE191" s="1"/>
  <c r="BI191"/>
  <c r="BK191" s="1"/>
  <c r="BO191"/>
  <c r="BQ191" s="1"/>
  <c r="BU191"/>
  <c r="BW191" s="1"/>
  <c r="CA191"/>
  <c r="CC191" s="1"/>
  <c r="CG191"/>
  <c r="CI191" s="1"/>
  <c r="CM191"/>
  <c r="CO191" s="1"/>
  <c r="AN191"/>
  <c r="AP191" s="1"/>
  <c r="BL191"/>
  <c r="BN191" s="1"/>
  <c r="CJ191"/>
  <c r="CL191" s="1"/>
  <c r="AT191"/>
  <c r="AV191" s="1"/>
  <c r="BR191"/>
  <c r="BT191" s="1"/>
  <c r="AZ191"/>
  <c r="BB191" s="1"/>
  <c r="BX191"/>
  <c r="BZ191" s="1"/>
  <c r="AH191"/>
  <c r="AJ191" s="1"/>
  <c r="BF191"/>
  <c r="BH191" s="1"/>
  <c r="CD191"/>
  <c r="CF191" s="1"/>
  <c r="AK189"/>
  <c r="AM189" s="1"/>
  <c r="AQ189"/>
  <c r="AS189" s="1"/>
  <c r="AW189"/>
  <c r="AY189" s="1"/>
  <c r="BC189"/>
  <c r="BE189" s="1"/>
  <c r="BI189"/>
  <c r="BK189" s="1"/>
  <c r="BO189"/>
  <c r="BQ189" s="1"/>
  <c r="BU189"/>
  <c r="BW189" s="1"/>
  <c r="CA189"/>
  <c r="CC189" s="1"/>
  <c r="CG189"/>
  <c r="CI189" s="1"/>
  <c r="CM189"/>
  <c r="CO189" s="1"/>
  <c r="AZ189"/>
  <c r="BB189" s="1"/>
  <c r="BX189"/>
  <c r="BZ189" s="1"/>
  <c r="AH189"/>
  <c r="AJ189" s="1"/>
  <c r="BF189"/>
  <c r="BH189" s="1"/>
  <c r="CD189"/>
  <c r="CF189" s="1"/>
  <c r="AN189"/>
  <c r="AP189" s="1"/>
  <c r="BL189"/>
  <c r="BN189" s="1"/>
  <c r="CJ189"/>
  <c r="CL189" s="1"/>
  <c r="AT189"/>
  <c r="AV189" s="1"/>
  <c r="BR189"/>
  <c r="BT189" s="1"/>
  <c r="AH74"/>
  <c r="AJ74" s="1"/>
  <c r="AN74"/>
  <c r="AP74" s="1"/>
  <c r="AT74"/>
  <c r="AV74" s="1"/>
  <c r="AZ74"/>
  <c r="BB74" s="1"/>
  <c r="BF74"/>
  <c r="BH74" s="1"/>
  <c r="BL74"/>
  <c r="BN74" s="1"/>
  <c r="BR74"/>
  <c r="BT74" s="1"/>
  <c r="BX74"/>
  <c r="BZ74" s="1"/>
  <c r="CD74"/>
  <c r="CF74" s="1"/>
  <c r="CJ74"/>
  <c r="CL74" s="1"/>
  <c r="AK74"/>
  <c r="AM74" s="1"/>
  <c r="AQ74"/>
  <c r="AS74" s="1"/>
  <c r="AW74"/>
  <c r="AY74" s="1"/>
  <c r="BC74"/>
  <c r="BE74" s="1"/>
  <c r="BI74"/>
  <c r="BK74" s="1"/>
  <c r="BO74"/>
  <c r="BQ74" s="1"/>
  <c r="BU74"/>
  <c r="BW74" s="1"/>
  <c r="CA74"/>
  <c r="CC74" s="1"/>
  <c r="CG74"/>
  <c r="CI74" s="1"/>
  <c r="CM74"/>
  <c r="CO74" s="1"/>
  <c r="AK216"/>
  <c r="AM216" s="1"/>
  <c r="AQ216"/>
  <c r="AS216" s="1"/>
  <c r="AW216"/>
  <c r="AY216" s="1"/>
  <c r="BC216"/>
  <c r="BE216" s="1"/>
  <c r="BI216"/>
  <c r="BK216" s="1"/>
  <c r="BO216"/>
  <c r="BQ216" s="1"/>
  <c r="BU216"/>
  <c r="BW216" s="1"/>
  <c r="CA216"/>
  <c r="CC216" s="1"/>
  <c r="CG216"/>
  <c r="CI216" s="1"/>
  <c r="CM216"/>
  <c r="CO216" s="1"/>
  <c r="AH216"/>
  <c r="AJ216" s="1"/>
  <c r="AN216"/>
  <c r="AP216" s="1"/>
  <c r="AT216"/>
  <c r="AV216" s="1"/>
  <c r="AZ216"/>
  <c r="BB216" s="1"/>
  <c r="BF216"/>
  <c r="BH216" s="1"/>
  <c r="BL216"/>
  <c r="BN216" s="1"/>
  <c r="BR216"/>
  <c r="BT216" s="1"/>
  <c r="BX216"/>
  <c r="BZ216" s="1"/>
  <c r="CD216"/>
  <c r="CF216" s="1"/>
  <c r="CJ216"/>
  <c r="CL216" s="1"/>
  <c r="AK121"/>
  <c r="AM121" s="1"/>
  <c r="AQ121"/>
  <c r="AS121" s="1"/>
  <c r="AW121"/>
  <c r="AY121" s="1"/>
  <c r="BC121"/>
  <c r="BE121" s="1"/>
  <c r="BI121"/>
  <c r="BK121" s="1"/>
  <c r="BO121"/>
  <c r="BQ121" s="1"/>
  <c r="BU121"/>
  <c r="BW121" s="1"/>
  <c r="CA121"/>
  <c r="CC121" s="1"/>
  <c r="CG121"/>
  <c r="CI121" s="1"/>
  <c r="CM121"/>
  <c r="CO121" s="1"/>
  <c r="AN121"/>
  <c r="AP121" s="1"/>
  <c r="BL121"/>
  <c r="BN121" s="1"/>
  <c r="CJ121"/>
  <c r="CL121" s="1"/>
  <c r="AT121"/>
  <c r="AV121" s="1"/>
  <c r="BR121"/>
  <c r="BT121" s="1"/>
  <c r="AZ121"/>
  <c r="BB121" s="1"/>
  <c r="BX121"/>
  <c r="BZ121" s="1"/>
  <c r="AH121"/>
  <c r="AJ121" s="1"/>
  <c r="BF121"/>
  <c r="BH121" s="1"/>
  <c r="CD121"/>
  <c r="CF121" s="1"/>
  <c r="AK118"/>
  <c r="AM118" s="1"/>
  <c r="AQ118"/>
  <c r="AS118" s="1"/>
  <c r="AW118"/>
  <c r="AY118" s="1"/>
  <c r="BC118"/>
  <c r="BE118" s="1"/>
  <c r="BI118"/>
  <c r="BK118" s="1"/>
  <c r="BO118"/>
  <c r="BQ118" s="1"/>
  <c r="BU118"/>
  <c r="BW118" s="1"/>
  <c r="CA118"/>
  <c r="CC118" s="1"/>
  <c r="CG118"/>
  <c r="CI118" s="1"/>
  <c r="CM118"/>
  <c r="CO118" s="1"/>
  <c r="AZ118"/>
  <c r="BB118" s="1"/>
  <c r="BX118"/>
  <c r="BZ118" s="1"/>
  <c r="AH118"/>
  <c r="AJ118" s="1"/>
  <c r="BF118"/>
  <c r="BH118" s="1"/>
  <c r="CD118"/>
  <c r="CF118" s="1"/>
  <c r="AN118"/>
  <c r="AP118" s="1"/>
  <c r="BL118"/>
  <c r="BN118" s="1"/>
  <c r="CJ118"/>
  <c r="CL118" s="1"/>
  <c r="AT118"/>
  <c r="AV118" s="1"/>
  <c r="BR118"/>
  <c r="BT118" s="1"/>
  <c r="AK230"/>
  <c r="AM230" s="1"/>
  <c r="AQ230"/>
  <c r="AS230" s="1"/>
  <c r="AW230"/>
  <c r="AY230" s="1"/>
  <c r="BC230"/>
  <c r="BE230" s="1"/>
  <c r="BI230"/>
  <c r="BK230" s="1"/>
  <c r="BO230"/>
  <c r="BQ230" s="1"/>
  <c r="BU230"/>
  <c r="BW230" s="1"/>
  <c r="CA230"/>
  <c r="CC230" s="1"/>
  <c r="CG230"/>
  <c r="CI230" s="1"/>
  <c r="CM230"/>
  <c r="CO230" s="1"/>
  <c r="AH230"/>
  <c r="AJ230" s="1"/>
  <c r="AN230"/>
  <c r="AP230" s="1"/>
  <c r="AT230"/>
  <c r="AV230" s="1"/>
  <c r="AZ230"/>
  <c r="BB230" s="1"/>
  <c r="BF230"/>
  <c r="BH230" s="1"/>
  <c r="BL230"/>
  <c r="BN230" s="1"/>
  <c r="BR230"/>
  <c r="BT230" s="1"/>
  <c r="BX230"/>
  <c r="BZ230" s="1"/>
  <c r="CD230"/>
  <c r="CF230" s="1"/>
  <c r="CJ230"/>
  <c r="CL230" s="1"/>
  <c r="AH7"/>
  <c r="AJ7" s="1"/>
  <c r="AN7"/>
  <c r="AP7" s="1"/>
  <c r="AT7"/>
  <c r="AV7" s="1"/>
  <c r="AZ7"/>
  <c r="BB7" s="1"/>
  <c r="BF7"/>
  <c r="BH7" s="1"/>
  <c r="BL7"/>
  <c r="BN7" s="1"/>
  <c r="BR7"/>
  <c r="BT7" s="1"/>
  <c r="BX7"/>
  <c r="BZ7" s="1"/>
  <c r="CD7"/>
  <c r="CF7" s="1"/>
  <c r="CJ7"/>
  <c r="CL7" s="1"/>
  <c r="AK7"/>
  <c r="AM7" s="1"/>
  <c r="AQ7"/>
  <c r="AS7" s="1"/>
  <c r="AW7"/>
  <c r="AY7" s="1"/>
  <c r="BC7"/>
  <c r="BE7" s="1"/>
  <c r="BI7"/>
  <c r="BK7" s="1"/>
  <c r="BO7"/>
  <c r="BQ7" s="1"/>
  <c r="BU7"/>
  <c r="BW7" s="1"/>
  <c r="CA7"/>
  <c r="CC7" s="1"/>
  <c r="CG7"/>
  <c r="CI7" s="1"/>
  <c r="CM7"/>
  <c r="CO7" s="1"/>
  <c r="AK229"/>
  <c r="AM229" s="1"/>
  <c r="AQ229"/>
  <c r="AS229" s="1"/>
  <c r="AW229"/>
  <c r="AY229" s="1"/>
  <c r="BC229"/>
  <c r="BE229" s="1"/>
  <c r="BI229"/>
  <c r="BK229" s="1"/>
  <c r="BO229"/>
  <c r="BQ229" s="1"/>
  <c r="BU229"/>
  <c r="BW229" s="1"/>
  <c r="CA229"/>
  <c r="CC229" s="1"/>
  <c r="CG229"/>
  <c r="CI229" s="1"/>
  <c r="CM229"/>
  <c r="CO229" s="1"/>
  <c r="AH229"/>
  <c r="AJ229" s="1"/>
  <c r="AN229"/>
  <c r="AP229" s="1"/>
  <c r="AT229"/>
  <c r="AV229" s="1"/>
  <c r="AZ229"/>
  <c r="BB229" s="1"/>
  <c r="BF229"/>
  <c r="BH229" s="1"/>
  <c r="BL229"/>
  <c r="BN229" s="1"/>
  <c r="BR229"/>
  <c r="BT229" s="1"/>
  <c r="BX229"/>
  <c r="BZ229" s="1"/>
  <c r="CD229"/>
  <c r="CF229" s="1"/>
  <c r="CJ229"/>
  <c r="CL229" s="1"/>
  <c r="AK129"/>
  <c r="AM129" s="1"/>
  <c r="AQ129"/>
  <c r="AS129" s="1"/>
  <c r="AW129"/>
  <c r="AY129" s="1"/>
  <c r="BC129"/>
  <c r="BE129" s="1"/>
  <c r="BI129"/>
  <c r="BK129" s="1"/>
  <c r="BO129"/>
  <c r="BQ129" s="1"/>
  <c r="BU129"/>
  <c r="BW129" s="1"/>
  <c r="CA129"/>
  <c r="CC129" s="1"/>
  <c r="CG129"/>
  <c r="CI129" s="1"/>
  <c r="CM129"/>
  <c r="CO129" s="1"/>
  <c r="AZ129"/>
  <c r="BB129" s="1"/>
  <c r="BX129"/>
  <c r="BZ129" s="1"/>
  <c r="AH129"/>
  <c r="AJ129" s="1"/>
  <c r="BF129"/>
  <c r="BH129" s="1"/>
  <c r="CD129"/>
  <c r="CF129" s="1"/>
  <c r="AN129"/>
  <c r="AP129" s="1"/>
  <c r="BL129"/>
  <c r="BN129" s="1"/>
  <c r="CJ129"/>
  <c r="CL129" s="1"/>
  <c r="AT129"/>
  <c r="AV129" s="1"/>
  <c r="BR129"/>
  <c r="BT129" s="1"/>
  <c r="AH94"/>
  <c r="AJ94" s="1"/>
  <c r="AN94"/>
  <c r="AP94" s="1"/>
  <c r="AT94"/>
  <c r="AV94" s="1"/>
  <c r="AZ94"/>
  <c r="BB94" s="1"/>
  <c r="BF94"/>
  <c r="BH94" s="1"/>
  <c r="BL94"/>
  <c r="BN94" s="1"/>
  <c r="BR94"/>
  <c r="BT94" s="1"/>
  <c r="BX94"/>
  <c r="BZ94" s="1"/>
  <c r="CD94"/>
  <c r="CF94" s="1"/>
  <c r="CJ94"/>
  <c r="CL94" s="1"/>
  <c r="AK94"/>
  <c r="AM94" s="1"/>
  <c r="BI94"/>
  <c r="BK94" s="1"/>
  <c r="CG94"/>
  <c r="CI94" s="1"/>
  <c r="AQ94"/>
  <c r="AS94" s="1"/>
  <c r="BO94"/>
  <c r="BQ94" s="1"/>
  <c r="CM94"/>
  <c r="CO94" s="1"/>
  <c r="AW94"/>
  <c r="AY94" s="1"/>
  <c r="BU94"/>
  <c r="BW94" s="1"/>
  <c r="BC94"/>
  <c r="BE94" s="1"/>
  <c r="CA94"/>
  <c r="CC94" s="1"/>
  <c r="AH55"/>
  <c r="AJ55" s="1"/>
  <c r="AN55"/>
  <c r="AP55" s="1"/>
  <c r="AT55"/>
  <c r="AV55" s="1"/>
  <c r="AZ55"/>
  <c r="BB55" s="1"/>
  <c r="BF55"/>
  <c r="BH55" s="1"/>
  <c r="BL55"/>
  <c r="BN55" s="1"/>
  <c r="BR55"/>
  <c r="BT55" s="1"/>
  <c r="BX55"/>
  <c r="BZ55" s="1"/>
  <c r="CD55"/>
  <c r="CF55" s="1"/>
  <c r="CJ55"/>
  <c r="CL55" s="1"/>
  <c r="AK55"/>
  <c r="AM55" s="1"/>
  <c r="AQ55"/>
  <c r="AS55" s="1"/>
  <c r="AW55"/>
  <c r="AY55" s="1"/>
  <c r="BC55"/>
  <c r="BE55" s="1"/>
  <c r="BI55"/>
  <c r="BK55" s="1"/>
  <c r="BO55"/>
  <c r="BQ55" s="1"/>
  <c r="BU55"/>
  <c r="BW55" s="1"/>
  <c r="CA55"/>
  <c r="CC55" s="1"/>
  <c r="CG55"/>
  <c r="CI55" s="1"/>
  <c r="CM55"/>
  <c r="CO55" s="1"/>
  <c r="AH22"/>
  <c r="AJ22" s="1"/>
  <c r="AN22"/>
  <c r="AP22" s="1"/>
  <c r="AT22"/>
  <c r="AV22" s="1"/>
  <c r="AZ22"/>
  <c r="BB22" s="1"/>
  <c r="BF22"/>
  <c r="BH22" s="1"/>
  <c r="BL22"/>
  <c r="BN22" s="1"/>
  <c r="BR22"/>
  <c r="BT22" s="1"/>
  <c r="BX22"/>
  <c r="BZ22" s="1"/>
  <c r="CD22"/>
  <c r="CF22" s="1"/>
  <c r="CJ22"/>
  <c r="CL22" s="1"/>
  <c r="AK22"/>
  <c r="AM22" s="1"/>
  <c r="AQ22"/>
  <c r="AS22" s="1"/>
  <c r="AW22"/>
  <c r="AY22" s="1"/>
  <c r="BC22"/>
  <c r="BE22" s="1"/>
  <c r="BI22"/>
  <c r="BK22" s="1"/>
  <c r="BO22"/>
  <c r="BQ22" s="1"/>
  <c r="BU22"/>
  <c r="BW22" s="1"/>
  <c r="CA22"/>
  <c r="CC22" s="1"/>
  <c r="CG22"/>
  <c r="CI22" s="1"/>
  <c r="CM22"/>
  <c r="CO22" s="1"/>
  <c r="AH14"/>
  <c r="AJ14" s="1"/>
  <c r="AN14"/>
  <c r="AP14" s="1"/>
  <c r="AT14"/>
  <c r="AV14" s="1"/>
  <c r="AZ14"/>
  <c r="BB14" s="1"/>
  <c r="BF14"/>
  <c r="BH14" s="1"/>
  <c r="BL14"/>
  <c r="BN14" s="1"/>
  <c r="BR14"/>
  <c r="BT14" s="1"/>
  <c r="BX14"/>
  <c r="BZ14" s="1"/>
  <c r="CD14"/>
  <c r="CF14" s="1"/>
  <c r="CJ14"/>
  <c r="CL14" s="1"/>
  <c r="AK14"/>
  <c r="AM14" s="1"/>
  <c r="AQ14"/>
  <c r="AS14" s="1"/>
  <c r="AW14"/>
  <c r="AY14" s="1"/>
  <c r="BC14"/>
  <c r="BE14" s="1"/>
  <c r="BI14"/>
  <c r="BK14" s="1"/>
  <c r="BO14"/>
  <c r="BQ14" s="1"/>
  <c r="BU14"/>
  <c r="BW14" s="1"/>
  <c r="CA14"/>
  <c r="CC14" s="1"/>
  <c r="CG14"/>
  <c r="CI14" s="1"/>
  <c r="CM14"/>
  <c r="CO14" s="1"/>
  <c r="AK182"/>
  <c r="AM182" s="1"/>
  <c r="AQ182"/>
  <c r="AS182" s="1"/>
  <c r="AW182"/>
  <c r="AY182" s="1"/>
  <c r="BC182"/>
  <c r="BE182" s="1"/>
  <c r="BI182"/>
  <c r="BK182" s="1"/>
  <c r="BO182"/>
  <c r="BQ182" s="1"/>
  <c r="BU182"/>
  <c r="BW182" s="1"/>
  <c r="CA182"/>
  <c r="CC182" s="1"/>
  <c r="CG182"/>
  <c r="CI182" s="1"/>
  <c r="CM182"/>
  <c r="CO182" s="1"/>
  <c r="AZ182"/>
  <c r="BB182" s="1"/>
  <c r="BX182"/>
  <c r="BZ182" s="1"/>
  <c r="AH182"/>
  <c r="AJ182" s="1"/>
  <c r="BF182"/>
  <c r="BH182" s="1"/>
  <c r="CD182"/>
  <c r="CF182" s="1"/>
  <c r="AN182"/>
  <c r="AP182" s="1"/>
  <c r="BL182"/>
  <c r="BN182" s="1"/>
  <c r="CJ182"/>
  <c r="CL182" s="1"/>
  <c r="AT182"/>
  <c r="AV182" s="1"/>
  <c r="BR182"/>
  <c r="BT182" s="1"/>
  <c r="AK162"/>
  <c r="AM162" s="1"/>
  <c r="AQ162"/>
  <c r="AS162" s="1"/>
  <c r="AW162"/>
  <c r="AY162" s="1"/>
  <c r="BC162"/>
  <c r="BE162" s="1"/>
  <c r="BI162"/>
  <c r="BK162" s="1"/>
  <c r="BO162"/>
  <c r="BQ162" s="1"/>
  <c r="BU162"/>
  <c r="BW162" s="1"/>
  <c r="CA162"/>
  <c r="CC162" s="1"/>
  <c r="CG162"/>
  <c r="CI162" s="1"/>
  <c r="CM162"/>
  <c r="CO162" s="1"/>
  <c r="AZ162"/>
  <c r="BB162" s="1"/>
  <c r="BX162"/>
  <c r="BZ162" s="1"/>
  <c r="AH162"/>
  <c r="AJ162" s="1"/>
  <c r="BF162"/>
  <c r="BH162" s="1"/>
  <c r="CD162"/>
  <c r="CF162" s="1"/>
  <c r="AN162"/>
  <c r="AP162" s="1"/>
  <c r="BL162"/>
  <c r="BN162" s="1"/>
  <c r="CJ162"/>
  <c r="CL162" s="1"/>
  <c r="AT162"/>
  <c r="AV162" s="1"/>
  <c r="BR162"/>
  <c r="BT162" s="1"/>
  <c r="AH73"/>
  <c r="AJ73" s="1"/>
  <c r="AN73"/>
  <c r="AP73" s="1"/>
  <c r="AT73"/>
  <c r="AV73" s="1"/>
  <c r="AZ73"/>
  <c r="BB73" s="1"/>
  <c r="BF73"/>
  <c r="BH73" s="1"/>
  <c r="BL73"/>
  <c r="BN73" s="1"/>
  <c r="BR73"/>
  <c r="BT73" s="1"/>
  <c r="BX73"/>
  <c r="BZ73" s="1"/>
  <c r="CD73"/>
  <c r="CF73" s="1"/>
  <c r="CJ73"/>
  <c r="CL73" s="1"/>
  <c r="AK73"/>
  <c r="AM73" s="1"/>
  <c r="AQ73"/>
  <c r="AS73" s="1"/>
  <c r="AW73"/>
  <c r="AY73" s="1"/>
  <c r="BC73"/>
  <c r="BE73" s="1"/>
  <c r="BI73"/>
  <c r="BK73" s="1"/>
  <c r="BO73"/>
  <c r="BQ73" s="1"/>
  <c r="BU73"/>
  <c r="BW73" s="1"/>
  <c r="CA73"/>
  <c r="CC73" s="1"/>
  <c r="CG73"/>
  <c r="CI73" s="1"/>
  <c r="CM73"/>
  <c r="CO73" s="1"/>
  <c r="AH41"/>
  <c r="AJ41" s="1"/>
  <c r="AN41"/>
  <c r="AP41" s="1"/>
  <c r="AT41"/>
  <c r="AV41" s="1"/>
  <c r="AZ41"/>
  <c r="BB41" s="1"/>
  <c r="BF41"/>
  <c r="BH41" s="1"/>
  <c r="BL41"/>
  <c r="BN41" s="1"/>
  <c r="BR41"/>
  <c r="BT41" s="1"/>
  <c r="BX41"/>
  <c r="BZ41" s="1"/>
  <c r="CD41"/>
  <c r="CF41" s="1"/>
  <c r="CJ41"/>
  <c r="CL41" s="1"/>
  <c r="AK41"/>
  <c r="AM41" s="1"/>
  <c r="AQ41"/>
  <c r="AS41" s="1"/>
  <c r="AW41"/>
  <c r="AY41" s="1"/>
  <c r="BC41"/>
  <c r="BE41" s="1"/>
  <c r="BI41"/>
  <c r="BK41" s="1"/>
  <c r="BO41"/>
  <c r="BQ41" s="1"/>
  <c r="BU41"/>
  <c r="BW41" s="1"/>
  <c r="CA41"/>
  <c r="CC41" s="1"/>
  <c r="CG41"/>
  <c r="CI41" s="1"/>
  <c r="CM41"/>
  <c r="CO41" s="1"/>
  <c r="AH23"/>
  <c r="AJ23" s="1"/>
  <c r="AN23"/>
  <c r="AP23" s="1"/>
  <c r="AT23"/>
  <c r="AV23" s="1"/>
  <c r="AZ23"/>
  <c r="BB23" s="1"/>
  <c r="BF23"/>
  <c r="BH23" s="1"/>
  <c r="BL23"/>
  <c r="BN23" s="1"/>
  <c r="BR23"/>
  <c r="BT23" s="1"/>
  <c r="BX23"/>
  <c r="BZ23" s="1"/>
  <c r="CD23"/>
  <c r="CF23" s="1"/>
  <c r="CJ23"/>
  <c r="CL23" s="1"/>
  <c r="AK23"/>
  <c r="AM23" s="1"/>
  <c r="AQ23"/>
  <c r="AS23" s="1"/>
  <c r="AW23"/>
  <c r="AY23" s="1"/>
  <c r="BC23"/>
  <c r="BE23" s="1"/>
  <c r="BI23"/>
  <c r="BK23" s="1"/>
  <c r="BO23"/>
  <c r="BQ23" s="1"/>
  <c r="BU23"/>
  <c r="BW23" s="1"/>
  <c r="CA23"/>
  <c r="CC23" s="1"/>
  <c r="CG23"/>
  <c r="CI23" s="1"/>
  <c r="CM23"/>
  <c r="CO23" s="1"/>
  <c r="AK222"/>
  <c r="AM222" s="1"/>
  <c r="AQ222"/>
  <c r="AS222" s="1"/>
  <c r="AW222"/>
  <c r="AY222" s="1"/>
  <c r="BC222"/>
  <c r="BE222" s="1"/>
  <c r="BI222"/>
  <c r="BK222" s="1"/>
  <c r="BO222"/>
  <c r="BQ222" s="1"/>
  <c r="BU222"/>
  <c r="BW222" s="1"/>
  <c r="CA222"/>
  <c r="CC222" s="1"/>
  <c r="CG222"/>
  <c r="CI222" s="1"/>
  <c r="CM222"/>
  <c r="CO222" s="1"/>
  <c r="AH222"/>
  <c r="AJ222" s="1"/>
  <c r="AN222"/>
  <c r="AP222" s="1"/>
  <c r="AT222"/>
  <c r="AV222" s="1"/>
  <c r="AZ222"/>
  <c r="BB222" s="1"/>
  <c r="BF222"/>
  <c r="BH222" s="1"/>
  <c r="BL222"/>
  <c r="BN222" s="1"/>
  <c r="BR222"/>
  <c r="BT222" s="1"/>
  <c r="BX222"/>
  <c r="BZ222" s="1"/>
  <c r="CD222"/>
  <c r="CF222" s="1"/>
  <c r="CJ222"/>
  <c r="CL222" s="1"/>
  <c r="AK120"/>
  <c r="AM120" s="1"/>
  <c r="AQ120"/>
  <c r="AS120" s="1"/>
  <c r="AW120"/>
  <c r="AY120" s="1"/>
  <c r="BC120"/>
  <c r="BE120" s="1"/>
  <c r="BI120"/>
  <c r="BK120" s="1"/>
  <c r="BO120"/>
  <c r="BQ120" s="1"/>
  <c r="BU120"/>
  <c r="BW120" s="1"/>
  <c r="CA120"/>
  <c r="CC120" s="1"/>
  <c r="CG120"/>
  <c r="CI120" s="1"/>
  <c r="CM120"/>
  <c r="CO120" s="1"/>
  <c r="AZ120"/>
  <c r="BB120" s="1"/>
  <c r="BX120"/>
  <c r="BZ120" s="1"/>
  <c r="AH120"/>
  <c r="AJ120" s="1"/>
  <c r="BF120"/>
  <c r="BH120" s="1"/>
  <c r="CD120"/>
  <c r="CF120" s="1"/>
  <c r="AN120"/>
  <c r="AP120" s="1"/>
  <c r="BL120"/>
  <c r="BN120" s="1"/>
  <c r="CJ120"/>
  <c r="CL120" s="1"/>
  <c r="AT120"/>
  <c r="AV120" s="1"/>
  <c r="BR120"/>
  <c r="BT120" s="1"/>
  <c r="AK164"/>
  <c r="AM164" s="1"/>
  <c r="AQ164"/>
  <c r="AS164" s="1"/>
  <c r="AW164"/>
  <c r="AY164" s="1"/>
  <c r="BC164"/>
  <c r="BE164" s="1"/>
  <c r="BI164"/>
  <c r="BK164" s="1"/>
  <c r="BO164"/>
  <c r="BQ164" s="1"/>
  <c r="BU164"/>
  <c r="BW164" s="1"/>
  <c r="CA164"/>
  <c r="CC164" s="1"/>
  <c r="CG164"/>
  <c r="CI164" s="1"/>
  <c r="CM164"/>
  <c r="CO164" s="1"/>
  <c r="AN164"/>
  <c r="AP164" s="1"/>
  <c r="BL164"/>
  <c r="BN164" s="1"/>
  <c r="CJ164"/>
  <c r="CL164" s="1"/>
  <c r="AT164"/>
  <c r="AV164" s="1"/>
  <c r="BR164"/>
  <c r="BT164" s="1"/>
  <c r="AZ164"/>
  <c r="BB164" s="1"/>
  <c r="BX164"/>
  <c r="BZ164" s="1"/>
  <c r="AH164"/>
  <c r="AJ164" s="1"/>
  <c r="BF164"/>
  <c r="BH164" s="1"/>
  <c r="CD164"/>
  <c r="CF164" s="1"/>
  <c r="AH59"/>
  <c r="AJ59" s="1"/>
  <c r="AN59"/>
  <c r="AP59" s="1"/>
  <c r="AT59"/>
  <c r="AV59" s="1"/>
  <c r="AZ59"/>
  <c r="BB59" s="1"/>
  <c r="BF59"/>
  <c r="BH59" s="1"/>
  <c r="BL59"/>
  <c r="BN59" s="1"/>
  <c r="BR59"/>
  <c r="BT59" s="1"/>
  <c r="BX59"/>
  <c r="BZ59" s="1"/>
  <c r="CD59"/>
  <c r="CF59" s="1"/>
  <c r="CJ59"/>
  <c r="CL59" s="1"/>
  <c r="AK59"/>
  <c r="AM59" s="1"/>
  <c r="AQ59"/>
  <c r="AS59" s="1"/>
  <c r="AW59"/>
  <c r="AY59" s="1"/>
  <c r="BC59"/>
  <c r="BE59" s="1"/>
  <c r="BI59"/>
  <c r="BK59" s="1"/>
  <c r="BO59"/>
  <c r="BQ59" s="1"/>
  <c r="BU59"/>
  <c r="BW59" s="1"/>
  <c r="CA59"/>
  <c r="CC59" s="1"/>
  <c r="CG59"/>
  <c r="CI59" s="1"/>
  <c r="CM59"/>
  <c r="CO59" s="1"/>
  <c r="AH24"/>
  <c r="AJ24" s="1"/>
  <c r="AN24"/>
  <c r="AP24" s="1"/>
  <c r="AT24"/>
  <c r="AV24" s="1"/>
  <c r="AZ24"/>
  <c r="BB24" s="1"/>
  <c r="BF24"/>
  <c r="BH24" s="1"/>
  <c r="BL24"/>
  <c r="BN24" s="1"/>
  <c r="BR24"/>
  <c r="BT24" s="1"/>
  <c r="BX24"/>
  <c r="BZ24" s="1"/>
  <c r="CD24"/>
  <c r="CF24" s="1"/>
  <c r="CJ24"/>
  <c r="CL24" s="1"/>
  <c r="AK24"/>
  <c r="AM24" s="1"/>
  <c r="AQ24"/>
  <c r="AS24" s="1"/>
  <c r="AW24"/>
  <c r="AY24" s="1"/>
  <c r="BC24"/>
  <c r="BE24" s="1"/>
  <c r="BI24"/>
  <c r="BK24" s="1"/>
  <c r="BO24"/>
  <c r="BQ24" s="1"/>
  <c r="BU24"/>
  <c r="BW24" s="1"/>
  <c r="CA24"/>
  <c r="CC24" s="1"/>
  <c r="CG24"/>
  <c r="CI24" s="1"/>
  <c r="CM24"/>
  <c r="CO24" s="1"/>
  <c r="AK169"/>
  <c r="AM169" s="1"/>
  <c r="AQ169"/>
  <c r="AS169" s="1"/>
  <c r="AW169"/>
  <c r="AY169" s="1"/>
  <c r="BC169"/>
  <c r="BE169" s="1"/>
  <c r="BI169"/>
  <c r="BK169" s="1"/>
  <c r="BO169"/>
  <c r="BQ169" s="1"/>
  <c r="BU169"/>
  <c r="BW169" s="1"/>
  <c r="CA169"/>
  <c r="CC169" s="1"/>
  <c r="CG169"/>
  <c r="CI169" s="1"/>
  <c r="CM169"/>
  <c r="CO169" s="1"/>
  <c r="AZ169"/>
  <c r="BB169" s="1"/>
  <c r="BX169"/>
  <c r="BZ169" s="1"/>
  <c r="AH169"/>
  <c r="AJ169" s="1"/>
  <c r="BF169"/>
  <c r="BH169" s="1"/>
  <c r="CD169"/>
  <c r="CF169" s="1"/>
  <c r="AN169"/>
  <c r="AP169" s="1"/>
  <c r="BL169"/>
  <c r="BN169" s="1"/>
  <c r="CJ169"/>
  <c r="CL169" s="1"/>
  <c r="AT169"/>
  <c r="AV169" s="1"/>
  <c r="BR169"/>
  <c r="BT169" s="1"/>
  <c r="AH99"/>
  <c r="AJ99" s="1"/>
  <c r="AN99"/>
  <c r="AP99" s="1"/>
  <c r="AT99"/>
  <c r="AV99" s="1"/>
  <c r="AZ99"/>
  <c r="BB99" s="1"/>
  <c r="BF99"/>
  <c r="BH99" s="1"/>
  <c r="BL99"/>
  <c r="BN99" s="1"/>
  <c r="BR99"/>
  <c r="BT99" s="1"/>
  <c r="BX99"/>
  <c r="BZ99" s="1"/>
  <c r="CD99"/>
  <c r="CF99" s="1"/>
  <c r="CJ99"/>
  <c r="CL99" s="1"/>
  <c r="AK99"/>
  <c r="AM99" s="1"/>
  <c r="BI99"/>
  <c r="BK99" s="1"/>
  <c r="CG99"/>
  <c r="CI99" s="1"/>
  <c r="AQ99"/>
  <c r="AS99" s="1"/>
  <c r="BO99"/>
  <c r="BQ99" s="1"/>
  <c r="CM99"/>
  <c r="CO99" s="1"/>
  <c r="AW99"/>
  <c r="AY99" s="1"/>
  <c r="BU99"/>
  <c r="BW99" s="1"/>
  <c r="BC99"/>
  <c r="BE99" s="1"/>
  <c r="CA99"/>
  <c r="CC99" s="1"/>
  <c r="AH103"/>
  <c r="AJ103" s="1"/>
  <c r="AN103"/>
  <c r="AP103" s="1"/>
  <c r="AT103"/>
  <c r="AV103" s="1"/>
  <c r="AZ103"/>
  <c r="BB103" s="1"/>
  <c r="BF103"/>
  <c r="BH103" s="1"/>
  <c r="BL103"/>
  <c r="BN103" s="1"/>
  <c r="BR103"/>
  <c r="BT103" s="1"/>
  <c r="BX103"/>
  <c r="BZ103" s="1"/>
  <c r="CD103"/>
  <c r="CF103" s="1"/>
  <c r="CJ103"/>
  <c r="CL103" s="1"/>
  <c r="AW103"/>
  <c r="AY103" s="1"/>
  <c r="BU103"/>
  <c r="BW103" s="1"/>
  <c r="BC103"/>
  <c r="BE103" s="1"/>
  <c r="CA103"/>
  <c r="CC103" s="1"/>
  <c r="AK103"/>
  <c r="AM103" s="1"/>
  <c r="BI103"/>
  <c r="BK103" s="1"/>
  <c r="CG103"/>
  <c r="CI103" s="1"/>
  <c r="AQ103"/>
  <c r="AS103" s="1"/>
  <c r="BO103"/>
  <c r="BQ103" s="1"/>
  <c r="CM103"/>
  <c r="CO103" s="1"/>
  <c r="AH42"/>
  <c r="AJ42" s="1"/>
  <c r="AN42"/>
  <c r="AP42" s="1"/>
  <c r="AT42"/>
  <c r="AV42" s="1"/>
  <c r="AZ42"/>
  <c r="BB42" s="1"/>
  <c r="BF42"/>
  <c r="BH42" s="1"/>
  <c r="BL42"/>
  <c r="BN42" s="1"/>
  <c r="BR42"/>
  <c r="BT42" s="1"/>
  <c r="BX42"/>
  <c r="BZ42" s="1"/>
  <c r="CD42"/>
  <c r="CF42" s="1"/>
  <c r="CJ42"/>
  <c r="CL42" s="1"/>
  <c r="AK42"/>
  <c r="AM42" s="1"/>
  <c r="AQ42"/>
  <c r="AS42" s="1"/>
  <c r="AW42"/>
  <c r="AY42" s="1"/>
  <c r="BC42"/>
  <c r="BE42" s="1"/>
  <c r="BI42"/>
  <c r="BK42" s="1"/>
  <c r="BO42"/>
  <c r="BQ42" s="1"/>
  <c r="BU42"/>
  <c r="BW42" s="1"/>
  <c r="CA42"/>
  <c r="CC42" s="1"/>
  <c r="CG42"/>
  <c r="CI42" s="1"/>
  <c r="CM42"/>
  <c r="CO42" s="1"/>
  <c r="AH28"/>
  <c r="AJ28" s="1"/>
  <c r="AN28"/>
  <c r="AP28" s="1"/>
  <c r="AT28"/>
  <c r="AV28" s="1"/>
  <c r="AZ28"/>
  <c r="BB28" s="1"/>
  <c r="BF28"/>
  <c r="BH28" s="1"/>
  <c r="BL28"/>
  <c r="BN28" s="1"/>
  <c r="BR28"/>
  <c r="BT28" s="1"/>
  <c r="BX28"/>
  <c r="BZ28" s="1"/>
  <c r="CD28"/>
  <c r="CF28" s="1"/>
  <c r="CJ28"/>
  <c r="CL28" s="1"/>
  <c r="AK28"/>
  <c r="AM28" s="1"/>
  <c r="AQ28"/>
  <c r="AS28" s="1"/>
  <c r="AW28"/>
  <c r="AY28" s="1"/>
  <c r="BC28"/>
  <c r="BE28" s="1"/>
  <c r="BI28"/>
  <c r="BK28" s="1"/>
  <c r="BO28"/>
  <c r="BQ28" s="1"/>
  <c r="BU28"/>
  <c r="BW28" s="1"/>
  <c r="CA28"/>
  <c r="CC28" s="1"/>
  <c r="CG28"/>
  <c r="CI28" s="1"/>
  <c r="CM28"/>
  <c r="CO28" s="1"/>
  <c r="AK178"/>
  <c r="AM178" s="1"/>
  <c r="AQ178"/>
  <c r="AS178" s="1"/>
  <c r="AW178"/>
  <c r="AY178" s="1"/>
  <c r="BC178"/>
  <c r="BE178" s="1"/>
  <c r="BI178"/>
  <c r="BK178" s="1"/>
  <c r="BO178"/>
  <c r="BQ178" s="1"/>
  <c r="BU178"/>
  <c r="BW178" s="1"/>
  <c r="CA178"/>
  <c r="CC178" s="1"/>
  <c r="CG178"/>
  <c r="CI178" s="1"/>
  <c r="CM178"/>
  <c r="CO178" s="1"/>
  <c r="AN178"/>
  <c r="AP178" s="1"/>
  <c r="BL178"/>
  <c r="BN178" s="1"/>
  <c r="CJ178"/>
  <c r="CL178" s="1"/>
  <c r="AT178"/>
  <c r="AV178" s="1"/>
  <c r="BR178"/>
  <c r="BT178" s="1"/>
  <c r="AZ178"/>
  <c r="BB178" s="1"/>
  <c r="BX178"/>
  <c r="BZ178" s="1"/>
  <c r="AH178"/>
  <c r="AJ178" s="1"/>
  <c r="BF178"/>
  <c r="BH178" s="1"/>
  <c r="CD178"/>
  <c r="CF178" s="1"/>
  <c r="AK132"/>
  <c r="AM132" s="1"/>
  <c r="AQ132"/>
  <c r="AS132" s="1"/>
  <c r="AW132"/>
  <c r="AY132" s="1"/>
  <c r="BC132"/>
  <c r="BE132" s="1"/>
  <c r="BI132"/>
  <c r="BK132" s="1"/>
  <c r="BO132"/>
  <c r="BQ132" s="1"/>
  <c r="BU132"/>
  <c r="BW132" s="1"/>
  <c r="CA132"/>
  <c r="CC132" s="1"/>
  <c r="CG132"/>
  <c r="CI132" s="1"/>
  <c r="CM132"/>
  <c r="CO132" s="1"/>
  <c r="AZ132"/>
  <c r="BB132" s="1"/>
  <c r="BX132"/>
  <c r="BZ132" s="1"/>
  <c r="AH132"/>
  <c r="AJ132" s="1"/>
  <c r="BF132"/>
  <c r="BH132" s="1"/>
  <c r="CD132"/>
  <c r="CF132" s="1"/>
  <c r="AN132"/>
  <c r="AP132" s="1"/>
  <c r="BL132"/>
  <c r="BN132" s="1"/>
  <c r="CJ132"/>
  <c r="CL132" s="1"/>
  <c r="AT132"/>
  <c r="AV132" s="1"/>
  <c r="BR132"/>
  <c r="BT132" s="1"/>
  <c r="AK105"/>
  <c r="AM105" s="1"/>
  <c r="AQ105"/>
  <c r="AS105" s="1"/>
  <c r="AW105"/>
  <c r="AY105" s="1"/>
  <c r="BC105"/>
  <c r="BE105" s="1"/>
  <c r="BI105"/>
  <c r="BK105" s="1"/>
  <c r="BO105"/>
  <c r="BQ105" s="1"/>
  <c r="BU105"/>
  <c r="BW105" s="1"/>
  <c r="CA105"/>
  <c r="CC105" s="1"/>
  <c r="CG105"/>
  <c r="CI105" s="1"/>
  <c r="CM105"/>
  <c r="CO105" s="1"/>
  <c r="AZ105"/>
  <c r="BB105" s="1"/>
  <c r="BX105"/>
  <c r="BZ105" s="1"/>
  <c r="AH105"/>
  <c r="AJ105" s="1"/>
  <c r="BF105"/>
  <c r="BH105" s="1"/>
  <c r="CD105"/>
  <c r="CF105" s="1"/>
  <c r="AN105"/>
  <c r="AP105" s="1"/>
  <c r="BL105"/>
  <c r="BN105" s="1"/>
  <c r="CJ105"/>
  <c r="CL105" s="1"/>
  <c r="AT105"/>
  <c r="AV105" s="1"/>
  <c r="BR105"/>
  <c r="BT105" s="1"/>
  <c r="AH26"/>
  <c r="AJ26" s="1"/>
  <c r="AN26"/>
  <c r="AP26" s="1"/>
  <c r="AT26"/>
  <c r="AV26" s="1"/>
  <c r="AZ26"/>
  <c r="BB26" s="1"/>
  <c r="BF26"/>
  <c r="BH26" s="1"/>
  <c r="BL26"/>
  <c r="BN26" s="1"/>
  <c r="BR26"/>
  <c r="BT26" s="1"/>
  <c r="BX26"/>
  <c r="BZ26" s="1"/>
  <c r="CD26"/>
  <c r="CF26" s="1"/>
  <c r="CJ26"/>
  <c r="CL26" s="1"/>
  <c r="AK26"/>
  <c r="AM26" s="1"/>
  <c r="AQ26"/>
  <c r="AS26" s="1"/>
  <c r="AW26"/>
  <c r="AY26" s="1"/>
  <c r="BC26"/>
  <c r="BE26" s="1"/>
  <c r="BI26"/>
  <c r="BK26" s="1"/>
  <c r="BO26"/>
  <c r="BQ26" s="1"/>
  <c r="BU26"/>
  <c r="BW26" s="1"/>
  <c r="CA26"/>
  <c r="CC26" s="1"/>
  <c r="CG26"/>
  <c r="CI26" s="1"/>
  <c r="CM26"/>
  <c r="CO26" s="1"/>
  <c r="AK217"/>
  <c r="AM217" s="1"/>
  <c r="AQ217"/>
  <c r="AS217" s="1"/>
  <c r="AW217"/>
  <c r="AY217" s="1"/>
  <c r="BC217"/>
  <c r="BE217" s="1"/>
  <c r="BI217"/>
  <c r="BK217" s="1"/>
  <c r="BO217"/>
  <c r="BQ217" s="1"/>
  <c r="BU217"/>
  <c r="BW217" s="1"/>
  <c r="CA217"/>
  <c r="CC217" s="1"/>
  <c r="CG217"/>
  <c r="CI217" s="1"/>
  <c r="CM217"/>
  <c r="CO217" s="1"/>
  <c r="AH217"/>
  <c r="AJ217" s="1"/>
  <c r="AN217"/>
  <c r="AP217" s="1"/>
  <c r="AT217"/>
  <c r="AV217" s="1"/>
  <c r="AZ217"/>
  <c r="BB217" s="1"/>
  <c r="BF217"/>
  <c r="BH217" s="1"/>
  <c r="BL217"/>
  <c r="BN217" s="1"/>
  <c r="BR217"/>
  <c r="BT217" s="1"/>
  <c r="BX217"/>
  <c r="BZ217" s="1"/>
  <c r="CD217"/>
  <c r="CF217" s="1"/>
  <c r="CJ217"/>
  <c r="CL217" s="1"/>
  <c r="AK152"/>
  <c r="AM152" s="1"/>
  <c r="AQ152"/>
  <c r="AS152" s="1"/>
  <c r="AW152"/>
  <c r="AY152" s="1"/>
  <c r="BC152"/>
  <c r="BE152" s="1"/>
  <c r="BI152"/>
  <c r="BK152" s="1"/>
  <c r="BO152"/>
  <c r="BQ152" s="1"/>
  <c r="BU152"/>
  <c r="BW152" s="1"/>
  <c r="CA152"/>
  <c r="CC152" s="1"/>
  <c r="CG152"/>
  <c r="CI152" s="1"/>
  <c r="CM152"/>
  <c r="CO152" s="1"/>
  <c r="AN152"/>
  <c r="AP152" s="1"/>
  <c r="BL152"/>
  <c r="BN152" s="1"/>
  <c r="CJ152"/>
  <c r="CL152" s="1"/>
  <c r="AT152"/>
  <c r="AV152" s="1"/>
  <c r="BR152"/>
  <c r="BT152" s="1"/>
  <c r="AZ152"/>
  <c r="BB152" s="1"/>
  <c r="BX152"/>
  <c r="BZ152" s="1"/>
  <c r="AH152"/>
  <c r="AJ152" s="1"/>
  <c r="BF152"/>
  <c r="BH152" s="1"/>
  <c r="CD152"/>
  <c r="CF152" s="1"/>
  <c r="AH77"/>
  <c r="AJ77" s="1"/>
  <c r="AN77"/>
  <c r="AP77" s="1"/>
  <c r="AT77"/>
  <c r="AV77" s="1"/>
  <c r="AZ77"/>
  <c r="BB77" s="1"/>
  <c r="BF77"/>
  <c r="BH77" s="1"/>
  <c r="BL77"/>
  <c r="BN77" s="1"/>
  <c r="BR77"/>
  <c r="BT77" s="1"/>
  <c r="BX77"/>
  <c r="BZ77" s="1"/>
  <c r="CD77"/>
  <c r="CF77" s="1"/>
  <c r="CJ77"/>
  <c r="CL77" s="1"/>
  <c r="AW77"/>
  <c r="AY77" s="1"/>
  <c r="BU77"/>
  <c r="BW77" s="1"/>
  <c r="BC77"/>
  <c r="BE77" s="1"/>
  <c r="CA77"/>
  <c r="CC77" s="1"/>
  <c r="AK77"/>
  <c r="AM77" s="1"/>
  <c r="BI77"/>
  <c r="BK77" s="1"/>
  <c r="CG77"/>
  <c r="CI77" s="1"/>
  <c r="AQ77"/>
  <c r="AS77" s="1"/>
  <c r="BO77"/>
  <c r="BQ77" s="1"/>
  <c r="CM77"/>
  <c r="CO77" s="1"/>
  <c r="AH75"/>
  <c r="AJ75" s="1"/>
  <c r="AN75"/>
  <c r="AP75" s="1"/>
  <c r="AT75"/>
  <c r="AV75" s="1"/>
  <c r="AZ75"/>
  <c r="BB75" s="1"/>
  <c r="BF75"/>
  <c r="BH75" s="1"/>
  <c r="BL75"/>
  <c r="BN75" s="1"/>
  <c r="BR75"/>
  <c r="BT75" s="1"/>
  <c r="BX75"/>
  <c r="BZ75" s="1"/>
  <c r="CD75"/>
  <c r="CF75" s="1"/>
  <c r="CJ75"/>
  <c r="CL75" s="1"/>
  <c r="AK75"/>
  <c r="AM75" s="1"/>
  <c r="AQ75"/>
  <c r="AS75" s="1"/>
  <c r="AW75"/>
  <c r="AY75" s="1"/>
  <c r="BC75"/>
  <c r="BE75" s="1"/>
  <c r="BI75"/>
  <c r="BK75" s="1"/>
  <c r="BO75"/>
  <c r="BQ75" s="1"/>
  <c r="BU75"/>
  <c r="BW75" s="1"/>
  <c r="CA75"/>
  <c r="CC75" s="1"/>
  <c r="CG75"/>
  <c r="CI75" s="1"/>
  <c r="CM75"/>
  <c r="CO75" s="1"/>
  <c r="AH21"/>
  <c r="AJ21" s="1"/>
  <c r="AN21"/>
  <c r="AP21" s="1"/>
  <c r="AT21"/>
  <c r="AV21" s="1"/>
  <c r="AZ21"/>
  <c r="BB21" s="1"/>
  <c r="BF21"/>
  <c r="BH21" s="1"/>
  <c r="BL21"/>
  <c r="BN21" s="1"/>
  <c r="BR21"/>
  <c r="BT21" s="1"/>
  <c r="BX21"/>
  <c r="BZ21" s="1"/>
  <c r="CD21"/>
  <c r="CF21" s="1"/>
  <c r="CJ21"/>
  <c r="CL21" s="1"/>
  <c r="AK21"/>
  <c r="AM21" s="1"/>
  <c r="AQ21"/>
  <c r="AS21" s="1"/>
  <c r="AW21"/>
  <c r="AY21" s="1"/>
  <c r="BC21"/>
  <c r="BE21" s="1"/>
  <c r="BI21"/>
  <c r="BK21" s="1"/>
  <c r="BO21"/>
  <c r="BQ21" s="1"/>
  <c r="BU21"/>
  <c r="BW21" s="1"/>
  <c r="CA21"/>
  <c r="CC21" s="1"/>
  <c r="CG21"/>
  <c r="CI21" s="1"/>
  <c r="CM21"/>
  <c r="CO21" s="1"/>
  <c r="AK186"/>
  <c r="AM186" s="1"/>
  <c r="AQ186"/>
  <c r="AS186" s="1"/>
  <c r="AW186"/>
  <c r="AY186" s="1"/>
  <c r="BC186"/>
  <c r="BE186" s="1"/>
  <c r="BI186"/>
  <c r="BK186" s="1"/>
  <c r="BO186"/>
  <c r="BQ186" s="1"/>
  <c r="BU186"/>
  <c r="BW186" s="1"/>
  <c r="CA186"/>
  <c r="CC186" s="1"/>
  <c r="CG186"/>
  <c r="CI186" s="1"/>
  <c r="CM186"/>
  <c r="CO186" s="1"/>
  <c r="AN186"/>
  <c r="AP186" s="1"/>
  <c r="BL186"/>
  <c r="BN186" s="1"/>
  <c r="CJ186"/>
  <c r="CL186" s="1"/>
  <c r="AT186"/>
  <c r="AV186" s="1"/>
  <c r="BR186"/>
  <c r="BT186" s="1"/>
  <c r="AZ186"/>
  <c r="BB186" s="1"/>
  <c r="BX186"/>
  <c r="BZ186" s="1"/>
  <c r="AH186"/>
  <c r="AJ186" s="1"/>
  <c r="BF186"/>
  <c r="BH186" s="1"/>
  <c r="CD186"/>
  <c r="CF186" s="1"/>
  <c r="AK134"/>
  <c r="AM134" s="1"/>
  <c r="AQ134"/>
  <c r="AS134" s="1"/>
  <c r="AW134"/>
  <c r="AY134" s="1"/>
  <c r="BC134"/>
  <c r="BE134" s="1"/>
  <c r="BI134"/>
  <c r="BK134" s="1"/>
  <c r="BO134"/>
  <c r="BQ134" s="1"/>
  <c r="BU134"/>
  <c r="BW134" s="1"/>
  <c r="CA134"/>
  <c r="CC134" s="1"/>
  <c r="CG134"/>
  <c r="CI134" s="1"/>
  <c r="CM134"/>
  <c r="CO134" s="1"/>
  <c r="AZ134"/>
  <c r="BB134" s="1"/>
  <c r="BX134"/>
  <c r="BZ134" s="1"/>
  <c r="AH134"/>
  <c r="AJ134" s="1"/>
  <c r="BF134"/>
  <c r="BH134" s="1"/>
  <c r="CD134"/>
  <c r="CF134" s="1"/>
  <c r="AN134"/>
  <c r="AP134" s="1"/>
  <c r="BL134"/>
  <c r="BN134" s="1"/>
  <c r="CJ134"/>
  <c r="CL134" s="1"/>
  <c r="AT134"/>
  <c r="AV134" s="1"/>
  <c r="BR134"/>
  <c r="BT134" s="1"/>
  <c r="AH100"/>
  <c r="AJ100" s="1"/>
  <c r="AN100"/>
  <c r="AP100" s="1"/>
  <c r="AT100"/>
  <c r="AV100" s="1"/>
  <c r="AZ100"/>
  <c r="BB100" s="1"/>
  <c r="BF100"/>
  <c r="BH100" s="1"/>
  <c r="BL100"/>
  <c r="BN100" s="1"/>
  <c r="BR100"/>
  <c r="BT100" s="1"/>
  <c r="BX100"/>
  <c r="BZ100" s="1"/>
  <c r="CD100"/>
  <c r="CF100" s="1"/>
  <c r="CJ100"/>
  <c r="CL100" s="1"/>
  <c r="AK100"/>
  <c r="AM100" s="1"/>
  <c r="AQ100"/>
  <c r="AS100" s="1"/>
  <c r="AW100"/>
  <c r="AY100" s="1"/>
  <c r="BC100"/>
  <c r="BE100" s="1"/>
  <c r="BI100"/>
  <c r="BK100" s="1"/>
  <c r="BO100"/>
  <c r="BQ100" s="1"/>
  <c r="BU100"/>
  <c r="BW100" s="1"/>
  <c r="CA100"/>
  <c r="CC100" s="1"/>
  <c r="CG100"/>
  <c r="CI100" s="1"/>
  <c r="CM100"/>
  <c r="CO100" s="1"/>
  <c r="AH79"/>
  <c r="AJ79" s="1"/>
  <c r="AN79"/>
  <c r="AP79" s="1"/>
  <c r="AT79"/>
  <c r="AV79" s="1"/>
  <c r="AZ79"/>
  <c r="BB79" s="1"/>
  <c r="BF79"/>
  <c r="BH79" s="1"/>
  <c r="BL79"/>
  <c r="BN79" s="1"/>
  <c r="BR79"/>
  <c r="BT79" s="1"/>
  <c r="BX79"/>
  <c r="BZ79" s="1"/>
  <c r="CD79"/>
  <c r="CF79" s="1"/>
  <c r="CJ79"/>
  <c r="CL79" s="1"/>
  <c r="AK79"/>
  <c r="AM79" s="1"/>
  <c r="AQ79"/>
  <c r="AS79" s="1"/>
  <c r="AW79"/>
  <c r="AY79" s="1"/>
  <c r="BC79"/>
  <c r="BE79" s="1"/>
  <c r="BI79"/>
  <c r="BK79" s="1"/>
  <c r="BO79"/>
  <c r="BQ79" s="1"/>
  <c r="BU79"/>
  <c r="BW79" s="1"/>
  <c r="CA79"/>
  <c r="CC79" s="1"/>
  <c r="CG79"/>
  <c r="CI79" s="1"/>
  <c r="CM79"/>
  <c r="CO79" s="1"/>
  <c r="AH9"/>
  <c r="AJ9" s="1"/>
  <c r="AN9"/>
  <c r="AP9" s="1"/>
  <c r="AT9"/>
  <c r="AV9" s="1"/>
  <c r="AZ9"/>
  <c r="BB9" s="1"/>
  <c r="BF9"/>
  <c r="BH9" s="1"/>
  <c r="BL9"/>
  <c r="BN9" s="1"/>
  <c r="BR9"/>
  <c r="BT9" s="1"/>
  <c r="BX9"/>
  <c r="BZ9" s="1"/>
  <c r="CD9"/>
  <c r="CF9" s="1"/>
  <c r="CJ9"/>
  <c r="CL9" s="1"/>
  <c r="AK9"/>
  <c r="AM9" s="1"/>
  <c r="AQ9"/>
  <c r="AS9" s="1"/>
  <c r="AW9"/>
  <c r="AY9" s="1"/>
  <c r="BC9"/>
  <c r="BE9" s="1"/>
  <c r="BI9"/>
  <c r="BK9" s="1"/>
  <c r="BO9"/>
  <c r="BQ9" s="1"/>
  <c r="BU9"/>
  <c r="BW9" s="1"/>
  <c r="CA9"/>
  <c r="CC9" s="1"/>
  <c r="CG9"/>
  <c r="CI9" s="1"/>
  <c r="CM9"/>
  <c r="CO9" s="1"/>
  <c r="AK194"/>
  <c r="AM194" s="1"/>
  <c r="AQ194"/>
  <c r="AS194" s="1"/>
  <c r="AW194"/>
  <c r="AY194" s="1"/>
  <c r="BC194"/>
  <c r="BE194" s="1"/>
  <c r="BI194"/>
  <c r="BK194" s="1"/>
  <c r="BO194"/>
  <c r="BQ194" s="1"/>
  <c r="BU194"/>
  <c r="BW194" s="1"/>
  <c r="CA194"/>
  <c r="CC194" s="1"/>
  <c r="CG194"/>
  <c r="CI194" s="1"/>
  <c r="CM194"/>
  <c r="CO194" s="1"/>
  <c r="AN194"/>
  <c r="AP194" s="1"/>
  <c r="BL194"/>
  <c r="BN194" s="1"/>
  <c r="CJ194"/>
  <c r="CL194" s="1"/>
  <c r="AT194"/>
  <c r="AV194" s="1"/>
  <c r="BR194"/>
  <c r="BT194" s="1"/>
  <c r="AZ194"/>
  <c r="BB194" s="1"/>
  <c r="BX194"/>
  <c r="BZ194" s="1"/>
  <c r="AH194"/>
  <c r="AJ194" s="1"/>
  <c r="BF194"/>
  <c r="BH194" s="1"/>
  <c r="CD194"/>
  <c r="CF194" s="1"/>
  <c r="AK199"/>
  <c r="AM199" s="1"/>
  <c r="AQ199"/>
  <c r="AS199" s="1"/>
  <c r="AW199"/>
  <c r="AY199" s="1"/>
  <c r="BC199"/>
  <c r="BE199" s="1"/>
  <c r="BI199"/>
  <c r="BK199" s="1"/>
  <c r="BO199"/>
  <c r="BQ199" s="1"/>
  <c r="BU199"/>
  <c r="BW199" s="1"/>
  <c r="CA199"/>
  <c r="CC199" s="1"/>
  <c r="CG199"/>
  <c r="CI199" s="1"/>
  <c r="CM199"/>
  <c r="CO199" s="1"/>
  <c r="AZ199"/>
  <c r="BB199" s="1"/>
  <c r="BX199"/>
  <c r="BZ199" s="1"/>
  <c r="AH199"/>
  <c r="AJ199" s="1"/>
  <c r="BF199"/>
  <c r="BH199" s="1"/>
  <c r="CD199"/>
  <c r="CF199" s="1"/>
  <c r="AN199"/>
  <c r="AP199" s="1"/>
  <c r="BL199"/>
  <c r="BN199" s="1"/>
  <c r="CJ199"/>
  <c r="CL199" s="1"/>
  <c r="AT199"/>
  <c r="AV199" s="1"/>
  <c r="BR199"/>
  <c r="BT199" s="1"/>
  <c r="AK130"/>
  <c r="AM130" s="1"/>
  <c r="AQ130"/>
  <c r="AS130" s="1"/>
  <c r="AW130"/>
  <c r="AY130" s="1"/>
  <c r="BC130"/>
  <c r="BE130" s="1"/>
  <c r="BI130"/>
  <c r="BK130" s="1"/>
  <c r="BO130"/>
  <c r="BQ130" s="1"/>
  <c r="BU130"/>
  <c r="BW130" s="1"/>
  <c r="CA130"/>
  <c r="CC130" s="1"/>
  <c r="CG130"/>
  <c r="CI130" s="1"/>
  <c r="CM130"/>
  <c r="CO130" s="1"/>
  <c r="AN130"/>
  <c r="AP130" s="1"/>
  <c r="BL130"/>
  <c r="BN130" s="1"/>
  <c r="CJ130"/>
  <c r="CL130" s="1"/>
  <c r="AT130"/>
  <c r="AV130" s="1"/>
  <c r="BR130"/>
  <c r="BT130" s="1"/>
  <c r="AZ130"/>
  <c r="BB130" s="1"/>
  <c r="BX130"/>
  <c r="BZ130" s="1"/>
  <c r="AH130"/>
  <c r="AJ130" s="1"/>
  <c r="BF130"/>
  <c r="BH130" s="1"/>
  <c r="CD130"/>
  <c r="CF130" s="1"/>
  <c r="AH61"/>
  <c r="AJ61" s="1"/>
  <c r="AN61"/>
  <c r="AP61" s="1"/>
  <c r="AT61"/>
  <c r="AV61" s="1"/>
  <c r="AZ61"/>
  <c r="BB61" s="1"/>
  <c r="BF61"/>
  <c r="BH61" s="1"/>
  <c r="BL61"/>
  <c r="BN61" s="1"/>
  <c r="BR61"/>
  <c r="BT61" s="1"/>
  <c r="BX61"/>
  <c r="BZ61" s="1"/>
  <c r="CD61"/>
  <c r="CF61" s="1"/>
  <c r="CJ61"/>
  <c r="CL61" s="1"/>
  <c r="AK61"/>
  <c r="AM61" s="1"/>
  <c r="AQ61"/>
  <c r="AS61" s="1"/>
  <c r="AW61"/>
  <c r="AY61" s="1"/>
  <c r="BC61"/>
  <c r="BE61" s="1"/>
  <c r="BI61"/>
  <c r="BK61" s="1"/>
  <c r="BO61"/>
  <c r="BQ61" s="1"/>
  <c r="BU61"/>
  <c r="BW61" s="1"/>
  <c r="CA61"/>
  <c r="CC61" s="1"/>
  <c r="CG61"/>
  <c r="CI61" s="1"/>
  <c r="CM61"/>
  <c r="CO61" s="1"/>
  <c r="AH69"/>
  <c r="AJ69" s="1"/>
  <c r="AN69"/>
  <c r="AP69" s="1"/>
  <c r="AT69"/>
  <c r="AV69" s="1"/>
  <c r="AZ69"/>
  <c r="BB69" s="1"/>
  <c r="BF69"/>
  <c r="BH69" s="1"/>
  <c r="BL69"/>
  <c r="BN69" s="1"/>
  <c r="BR69"/>
  <c r="BT69" s="1"/>
  <c r="BX69"/>
  <c r="BZ69" s="1"/>
  <c r="CD69"/>
  <c r="CF69" s="1"/>
  <c r="CJ69"/>
  <c r="CL69" s="1"/>
  <c r="AK69"/>
  <c r="AM69" s="1"/>
  <c r="AQ69"/>
  <c r="AS69" s="1"/>
  <c r="AW69"/>
  <c r="AY69" s="1"/>
  <c r="BC69"/>
  <c r="BE69" s="1"/>
  <c r="BI69"/>
  <c r="BK69" s="1"/>
  <c r="BO69"/>
  <c r="BQ69" s="1"/>
  <c r="BU69"/>
  <c r="BW69" s="1"/>
  <c r="CA69"/>
  <c r="CC69" s="1"/>
  <c r="CG69"/>
  <c r="CI69" s="1"/>
  <c r="CM69"/>
  <c r="CO69" s="1"/>
  <c r="AK195"/>
  <c r="AM195" s="1"/>
  <c r="AQ195"/>
  <c r="AS195" s="1"/>
  <c r="AW195"/>
  <c r="AY195" s="1"/>
  <c r="BC195"/>
  <c r="BE195" s="1"/>
  <c r="BI195"/>
  <c r="BK195" s="1"/>
  <c r="BO195"/>
  <c r="BQ195" s="1"/>
  <c r="BU195"/>
  <c r="BW195" s="1"/>
  <c r="CA195"/>
  <c r="CC195" s="1"/>
  <c r="CG195"/>
  <c r="CI195" s="1"/>
  <c r="CM195"/>
  <c r="CO195" s="1"/>
  <c r="AN195"/>
  <c r="AP195" s="1"/>
  <c r="BL195"/>
  <c r="BN195" s="1"/>
  <c r="CJ195"/>
  <c r="CL195" s="1"/>
  <c r="AT195"/>
  <c r="AV195" s="1"/>
  <c r="BR195"/>
  <c r="BT195" s="1"/>
  <c r="AZ195"/>
  <c r="BB195" s="1"/>
  <c r="BX195"/>
  <c r="BZ195" s="1"/>
  <c r="AH195"/>
  <c r="AJ195" s="1"/>
  <c r="BF195"/>
  <c r="BH195" s="1"/>
  <c r="CD195"/>
  <c r="CF195" s="1"/>
  <c r="AK135"/>
  <c r="AM135" s="1"/>
  <c r="AQ135"/>
  <c r="AS135" s="1"/>
  <c r="AW135"/>
  <c r="AY135" s="1"/>
  <c r="BC135"/>
  <c r="BE135" s="1"/>
  <c r="BI135"/>
  <c r="BK135" s="1"/>
  <c r="BO135"/>
  <c r="BQ135" s="1"/>
  <c r="BU135"/>
  <c r="BW135" s="1"/>
  <c r="CA135"/>
  <c r="CC135" s="1"/>
  <c r="CG135"/>
  <c r="CI135" s="1"/>
  <c r="CM135"/>
  <c r="CO135" s="1"/>
  <c r="AN135"/>
  <c r="AP135" s="1"/>
  <c r="BL135"/>
  <c r="BN135" s="1"/>
  <c r="CJ135"/>
  <c r="CL135" s="1"/>
  <c r="AT135"/>
  <c r="AV135" s="1"/>
  <c r="BR135"/>
  <c r="BT135" s="1"/>
  <c r="AZ135"/>
  <c r="BB135" s="1"/>
  <c r="BX135"/>
  <c r="BZ135" s="1"/>
  <c r="AH135"/>
  <c r="AJ135" s="1"/>
  <c r="BF135"/>
  <c r="BH135" s="1"/>
  <c r="CD135"/>
  <c r="CF135" s="1"/>
  <c r="AK108"/>
  <c r="AM108" s="1"/>
  <c r="AQ108"/>
  <c r="AS108" s="1"/>
  <c r="AW108"/>
  <c r="AY108" s="1"/>
  <c r="BC108"/>
  <c r="BE108" s="1"/>
  <c r="BI108"/>
  <c r="BK108" s="1"/>
  <c r="BO108"/>
  <c r="BQ108" s="1"/>
  <c r="BU108"/>
  <c r="BW108" s="1"/>
  <c r="CA108"/>
  <c r="CC108" s="1"/>
  <c r="CG108"/>
  <c r="CI108" s="1"/>
  <c r="CM108"/>
  <c r="CO108" s="1"/>
  <c r="AZ108"/>
  <c r="BB108" s="1"/>
  <c r="BX108"/>
  <c r="BZ108" s="1"/>
  <c r="AH108"/>
  <c r="AJ108" s="1"/>
  <c r="BF108"/>
  <c r="BH108" s="1"/>
  <c r="CD108"/>
  <c r="CF108" s="1"/>
  <c r="AN108"/>
  <c r="AP108" s="1"/>
  <c r="BL108"/>
  <c r="BN108" s="1"/>
  <c r="CJ108"/>
  <c r="CL108" s="1"/>
  <c r="AT108"/>
  <c r="AV108" s="1"/>
  <c r="BR108"/>
  <c r="BT108" s="1"/>
  <c r="AK122"/>
  <c r="AM122" s="1"/>
  <c r="AQ122"/>
  <c r="AS122" s="1"/>
  <c r="AW122"/>
  <c r="AY122" s="1"/>
  <c r="BC122"/>
  <c r="BE122" s="1"/>
  <c r="BI122"/>
  <c r="BK122" s="1"/>
  <c r="BO122"/>
  <c r="BQ122" s="1"/>
  <c r="BU122"/>
  <c r="BW122" s="1"/>
  <c r="CA122"/>
  <c r="CC122" s="1"/>
  <c r="CG122"/>
  <c r="CI122" s="1"/>
  <c r="CM122"/>
  <c r="CO122" s="1"/>
  <c r="AN122"/>
  <c r="AP122" s="1"/>
  <c r="BL122"/>
  <c r="BN122" s="1"/>
  <c r="CJ122"/>
  <c r="CL122" s="1"/>
  <c r="AT122"/>
  <c r="AV122" s="1"/>
  <c r="BR122"/>
  <c r="BT122" s="1"/>
  <c r="AZ122"/>
  <c r="BB122" s="1"/>
  <c r="BX122"/>
  <c r="BZ122" s="1"/>
  <c r="AH122"/>
  <c r="AJ122" s="1"/>
  <c r="BF122"/>
  <c r="BH122" s="1"/>
  <c r="CD122"/>
  <c r="CF122" s="1"/>
  <c r="AK224"/>
  <c r="AM224" s="1"/>
  <c r="AQ224"/>
  <c r="AS224" s="1"/>
  <c r="AW224"/>
  <c r="AY224" s="1"/>
  <c r="BC224"/>
  <c r="BE224" s="1"/>
  <c r="BI224"/>
  <c r="BK224" s="1"/>
  <c r="BO224"/>
  <c r="BQ224" s="1"/>
  <c r="BU224"/>
  <c r="BW224" s="1"/>
  <c r="CA224"/>
  <c r="CC224" s="1"/>
  <c r="CG224"/>
  <c r="CI224" s="1"/>
  <c r="CM224"/>
  <c r="CO224" s="1"/>
  <c r="AH224"/>
  <c r="AJ224" s="1"/>
  <c r="AN224"/>
  <c r="AP224" s="1"/>
  <c r="AT224"/>
  <c r="AV224" s="1"/>
  <c r="AZ224"/>
  <c r="BB224" s="1"/>
  <c r="BF224"/>
  <c r="BH224" s="1"/>
  <c r="BL224"/>
  <c r="BN224" s="1"/>
  <c r="BR224"/>
  <c r="BT224" s="1"/>
  <c r="BX224"/>
  <c r="BZ224" s="1"/>
  <c r="CD224"/>
  <c r="CF224" s="1"/>
  <c r="CJ224"/>
  <c r="CL224" s="1"/>
  <c r="AK171"/>
  <c r="AM171" s="1"/>
  <c r="AQ171"/>
  <c r="AS171" s="1"/>
  <c r="AW171"/>
  <c r="AY171" s="1"/>
  <c r="BC171"/>
  <c r="BE171" s="1"/>
  <c r="BI171"/>
  <c r="BK171" s="1"/>
  <c r="BO171"/>
  <c r="BQ171" s="1"/>
  <c r="BU171"/>
  <c r="BW171" s="1"/>
  <c r="CA171"/>
  <c r="CC171" s="1"/>
  <c r="CG171"/>
  <c r="CI171" s="1"/>
  <c r="CM171"/>
  <c r="CO171" s="1"/>
  <c r="AN171"/>
  <c r="AP171" s="1"/>
  <c r="BL171"/>
  <c r="BN171" s="1"/>
  <c r="CJ171"/>
  <c r="CL171" s="1"/>
  <c r="AT171"/>
  <c r="AV171" s="1"/>
  <c r="BR171"/>
  <c r="BT171" s="1"/>
  <c r="AZ171"/>
  <c r="BB171" s="1"/>
  <c r="BX171"/>
  <c r="BZ171" s="1"/>
  <c r="AH171"/>
  <c r="AJ171" s="1"/>
  <c r="BF171"/>
  <c r="BH171" s="1"/>
  <c r="CD171"/>
  <c r="CF171" s="1"/>
  <c r="AH91"/>
  <c r="AJ91" s="1"/>
  <c r="AN91"/>
  <c r="AP91" s="1"/>
  <c r="AT91"/>
  <c r="AV91" s="1"/>
  <c r="AZ91"/>
  <c r="BB91" s="1"/>
  <c r="BF91"/>
  <c r="BH91" s="1"/>
  <c r="BL91"/>
  <c r="BN91" s="1"/>
  <c r="BR91"/>
  <c r="BT91" s="1"/>
  <c r="BX91"/>
  <c r="BZ91" s="1"/>
  <c r="CD91"/>
  <c r="CF91" s="1"/>
  <c r="CJ91"/>
  <c r="CL91" s="1"/>
  <c r="AW91"/>
  <c r="AY91" s="1"/>
  <c r="BU91"/>
  <c r="BW91" s="1"/>
  <c r="BC91"/>
  <c r="BE91" s="1"/>
  <c r="CA91"/>
  <c r="CC91" s="1"/>
  <c r="AK91"/>
  <c r="AM91" s="1"/>
  <c r="BI91"/>
  <c r="BK91" s="1"/>
  <c r="CG91"/>
  <c r="CI91" s="1"/>
  <c r="AQ91"/>
  <c r="AS91" s="1"/>
  <c r="BO91"/>
  <c r="BQ91" s="1"/>
  <c r="CM91"/>
  <c r="CO91" s="1"/>
  <c r="AH51"/>
  <c r="AJ51" s="1"/>
  <c r="AN51"/>
  <c r="AP51" s="1"/>
  <c r="AT51"/>
  <c r="AV51" s="1"/>
  <c r="AZ51"/>
  <c r="BB51" s="1"/>
  <c r="BF51"/>
  <c r="BH51" s="1"/>
  <c r="BL51"/>
  <c r="BN51" s="1"/>
  <c r="BR51"/>
  <c r="BT51" s="1"/>
  <c r="BX51"/>
  <c r="BZ51" s="1"/>
  <c r="CD51"/>
  <c r="CF51" s="1"/>
  <c r="CJ51"/>
  <c r="CL51" s="1"/>
  <c r="AK51"/>
  <c r="AM51" s="1"/>
  <c r="AQ51"/>
  <c r="AS51" s="1"/>
  <c r="AW51"/>
  <c r="AY51" s="1"/>
  <c r="BC51"/>
  <c r="BE51" s="1"/>
  <c r="BI51"/>
  <c r="BK51" s="1"/>
  <c r="BO51"/>
  <c r="BQ51" s="1"/>
  <c r="BU51"/>
  <c r="BW51" s="1"/>
  <c r="CA51"/>
  <c r="CC51" s="1"/>
  <c r="CG51"/>
  <c r="CI51" s="1"/>
  <c r="CM51"/>
  <c r="CO51" s="1"/>
  <c r="CP67"/>
  <c r="CP40"/>
  <c r="CP183"/>
  <c r="CP109"/>
  <c r="CP218"/>
  <c r="CP89"/>
  <c r="CP5"/>
  <c r="CP46"/>
  <c r="CP78"/>
  <c r="CP25"/>
  <c r="AK84"/>
  <c r="AM84" s="1"/>
  <c r="AQ84"/>
  <c r="AS84" s="1"/>
  <c r="AW84"/>
  <c r="AY84" s="1"/>
  <c r="BC84"/>
  <c r="BE84" s="1"/>
  <c r="BI84"/>
  <c r="BK84" s="1"/>
  <c r="BO84"/>
  <c r="BQ84" s="1"/>
  <c r="BU84"/>
  <c r="BW84" s="1"/>
  <c r="CA84"/>
  <c r="CC84" s="1"/>
  <c r="CG84"/>
  <c r="CI84" s="1"/>
  <c r="CM84"/>
  <c r="CO84" s="1"/>
  <c r="AH84"/>
  <c r="AJ84" s="1"/>
  <c r="AN84"/>
  <c r="AP84" s="1"/>
  <c r="AT84"/>
  <c r="AV84" s="1"/>
  <c r="AZ84"/>
  <c r="BB84" s="1"/>
  <c r="BF84"/>
  <c r="BH84" s="1"/>
  <c r="BL84"/>
  <c r="BN84" s="1"/>
  <c r="BR84"/>
  <c r="BT84" s="1"/>
  <c r="BX84"/>
  <c r="BZ84" s="1"/>
  <c r="CD84"/>
  <c r="CF84" s="1"/>
  <c r="CJ84"/>
  <c r="CL84" s="1"/>
  <c r="AK214"/>
  <c r="AM214" s="1"/>
  <c r="AQ214"/>
  <c r="AS214" s="1"/>
  <c r="AW214"/>
  <c r="AY214" s="1"/>
  <c r="BC214"/>
  <c r="BE214" s="1"/>
  <c r="BI214"/>
  <c r="BK214" s="1"/>
  <c r="BO214"/>
  <c r="BQ214" s="1"/>
  <c r="BU214"/>
  <c r="BW214" s="1"/>
  <c r="CA214"/>
  <c r="CC214" s="1"/>
  <c r="CG214"/>
  <c r="CI214" s="1"/>
  <c r="CM214"/>
  <c r="CO214" s="1"/>
  <c r="AH214"/>
  <c r="AJ214" s="1"/>
  <c r="AN214"/>
  <c r="AP214" s="1"/>
  <c r="AT214"/>
  <c r="AV214" s="1"/>
  <c r="AZ214"/>
  <c r="BB214" s="1"/>
  <c r="BF214"/>
  <c r="BH214" s="1"/>
  <c r="BL214"/>
  <c r="BN214" s="1"/>
  <c r="BR214"/>
  <c r="BT214" s="1"/>
  <c r="BX214"/>
  <c r="BZ214" s="1"/>
  <c r="CD214"/>
  <c r="CF214" s="1"/>
  <c r="CJ214"/>
  <c r="CL214" s="1"/>
  <c r="AH16"/>
  <c r="AJ16" s="1"/>
  <c r="AN16"/>
  <c r="AP16" s="1"/>
  <c r="AT16"/>
  <c r="AV16" s="1"/>
  <c r="AZ16"/>
  <c r="BB16" s="1"/>
  <c r="BF16"/>
  <c r="BH16" s="1"/>
  <c r="BL16"/>
  <c r="BN16" s="1"/>
  <c r="BR16"/>
  <c r="BT16" s="1"/>
  <c r="BX16"/>
  <c r="BZ16" s="1"/>
  <c r="CD16"/>
  <c r="CF16" s="1"/>
  <c r="CJ16"/>
  <c r="CL16" s="1"/>
  <c r="AK16"/>
  <c r="AM16" s="1"/>
  <c r="AQ16"/>
  <c r="AS16" s="1"/>
  <c r="AW16"/>
  <c r="AY16" s="1"/>
  <c r="BC16"/>
  <c r="BE16" s="1"/>
  <c r="BI16"/>
  <c r="BK16" s="1"/>
  <c r="BO16"/>
  <c r="BQ16" s="1"/>
  <c r="BU16"/>
  <c r="BW16" s="1"/>
  <c r="CA16"/>
  <c r="CC16" s="1"/>
  <c r="CG16"/>
  <c r="CI16" s="1"/>
  <c r="CM16"/>
  <c r="CO16" s="1"/>
  <c r="AH12"/>
  <c r="AJ12" s="1"/>
  <c r="AN12"/>
  <c r="AP12" s="1"/>
  <c r="AT12"/>
  <c r="AV12" s="1"/>
  <c r="AZ12"/>
  <c r="BB12" s="1"/>
  <c r="BF12"/>
  <c r="BH12" s="1"/>
  <c r="BL12"/>
  <c r="BN12" s="1"/>
  <c r="BR12"/>
  <c r="BT12" s="1"/>
  <c r="BX12"/>
  <c r="BZ12" s="1"/>
  <c r="CD12"/>
  <c r="CF12" s="1"/>
  <c r="CJ12"/>
  <c r="CL12" s="1"/>
  <c r="AK12"/>
  <c r="AM12" s="1"/>
  <c r="AQ12"/>
  <c r="AS12" s="1"/>
  <c r="AW12"/>
  <c r="AY12" s="1"/>
  <c r="BC12"/>
  <c r="BE12" s="1"/>
  <c r="BI12"/>
  <c r="BK12" s="1"/>
  <c r="BO12"/>
  <c r="BQ12" s="1"/>
  <c r="BU12"/>
  <c r="BW12" s="1"/>
  <c r="CA12"/>
  <c r="CC12" s="1"/>
  <c r="CG12"/>
  <c r="CI12" s="1"/>
  <c r="CM12"/>
  <c r="CO12" s="1"/>
  <c r="AK111"/>
  <c r="AM111" s="1"/>
  <c r="AQ111"/>
  <c r="AS111" s="1"/>
  <c r="AW111"/>
  <c r="AY111" s="1"/>
  <c r="BC111"/>
  <c r="BE111" s="1"/>
  <c r="BI111"/>
  <c r="BK111" s="1"/>
  <c r="BO111"/>
  <c r="BQ111" s="1"/>
  <c r="BU111"/>
  <c r="BW111" s="1"/>
  <c r="CA111"/>
  <c r="CC111" s="1"/>
  <c r="CG111"/>
  <c r="CI111" s="1"/>
  <c r="CM111"/>
  <c r="CO111" s="1"/>
  <c r="AZ111"/>
  <c r="BB111" s="1"/>
  <c r="BX111"/>
  <c r="BZ111" s="1"/>
  <c r="AH111"/>
  <c r="AJ111" s="1"/>
  <c r="BF111"/>
  <c r="BH111" s="1"/>
  <c r="CD111"/>
  <c r="CF111" s="1"/>
  <c r="AN111"/>
  <c r="AP111" s="1"/>
  <c r="BL111"/>
  <c r="BN111" s="1"/>
  <c r="CJ111"/>
  <c r="CL111" s="1"/>
  <c r="AT111"/>
  <c r="AV111" s="1"/>
  <c r="BR111"/>
  <c r="BT111" s="1"/>
  <c r="AH58"/>
  <c r="AJ58" s="1"/>
  <c r="AN58"/>
  <c r="AP58" s="1"/>
  <c r="AT58"/>
  <c r="AV58" s="1"/>
  <c r="AZ58"/>
  <c r="BB58" s="1"/>
  <c r="BF58"/>
  <c r="BH58" s="1"/>
  <c r="BL58"/>
  <c r="BN58" s="1"/>
  <c r="BR58"/>
  <c r="BT58" s="1"/>
  <c r="BX58"/>
  <c r="BZ58" s="1"/>
  <c r="CD58"/>
  <c r="CF58" s="1"/>
  <c r="CJ58"/>
  <c r="CL58" s="1"/>
  <c r="AK58"/>
  <c r="AM58" s="1"/>
  <c r="AQ58"/>
  <c r="AS58" s="1"/>
  <c r="AW58"/>
  <c r="AY58" s="1"/>
  <c r="BC58"/>
  <c r="BE58" s="1"/>
  <c r="BI58"/>
  <c r="BK58" s="1"/>
  <c r="BO58"/>
  <c r="BQ58" s="1"/>
  <c r="BU58"/>
  <c r="BW58" s="1"/>
  <c r="CA58"/>
  <c r="CC58" s="1"/>
  <c r="CG58"/>
  <c r="CI58" s="1"/>
  <c r="CM58"/>
  <c r="CO58" s="1"/>
  <c r="AH104"/>
  <c r="AJ104" s="1"/>
  <c r="AN104"/>
  <c r="AP104" s="1"/>
  <c r="AT104"/>
  <c r="AV104" s="1"/>
  <c r="AZ104"/>
  <c r="BB104" s="1"/>
  <c r="BF104"/>
  <c r="BH104" s="1"/>
  <c r="BL104"/>
  <c r="BN104" s="1"/>
  <c r="BR104"/>
  <c r="BT104" s="1"/>
  <c r="BX104"/>
  <c r="BZ104" s="1"/>
  <c r="CD104"/>
  <c r="CF104" s="1"/>
  <c r="CJ104"/>
  <c r="CL104" s="1"/>
  <c r="AW104"/>
  <c r="AY104" s="1"/>
  <c r="BU104"/>
  <c r="BW104" s="1"/>
  <c r="BC104"/>
  <c r="BE104" s="1"/>
  <c r="CA104"/>
  <c r="CC104" s="1"/>
  <c r="AK104"/>
  <c r="AM104" s="1"/>
  <c r="BI104"/>
  <c r="BK104" s="1"/>
  <c r="CG104"/>
  <c r="CI104" s="1"/>
  <c r="AQ104"/>
  <c r="AS104" s="1"/>
  <c r="BO104"/>
  <c r="BQ104" s="1"/>
  <c r="CM104"/>
  <c r="CO104" s="1"/>
  <c r="AK157"/>
  <c r="AM157" s="1"/>
  <c r="AQ157"/>
  <c r="AS157" s="1"/>
  <c r="AW157"/>
  <c r="AY157" s="1"/>
  <c r="BC157"/>
  <c r="BE157" s="1"/>
  <c r="BI157"/>
  <c r="BK157" s="1"/>
  <c r="BO157"/>
  <c r="BQ157" s="1"/>
  <c r="BU157"/>
  <c r="BW157" s="1"/>
  <c r="CA157"/>
  <c r="CC157" s="1"/>
  <c r="CG157"/>
  <c r="CI157" s="1"/>
  <c r="CM157"/>
  <c r="CO157" s="1"/>
  <c r="AZ157"/>
  <c r="BB157" s="1"/>
  <c r="BX157"/>
  <c r="BZ157" s="1"/>
  <c r="AH157"/>
  <c r="AJ157" s="1"/>
  <c r="BF157"/>
  <c r="BH157" s="1"/>
  <c r="CD157"/>
  <c r="CF157" s="1"/>
  <c r="AN157"/>
  <c r="AP157" s="1"/>
  <c r="BL157"/>
  <c r="BN157" s="1"/>
  <c r="CJ157"/>
  <c r="CL157" s="1"/>
  <c r="AT157"/>
  <c r="AV157" s="1"/>
  <c r="BR157"/>
  <c r="BT157" s="1"/>
  <c r="AH27"/>
  <c r="AJ27" s="1"/>
  <c r="AN27"/>
  <c r="AP27" s="1"/>
  <c r="AT27"/>
  <c r="AV27" s="1"/>
  <c r="AZ27"/>
  <c r="BB27" s="1"/>
  <c r="BF27"/>
  <c r="BH27" s="1"/>
  <c r="BL27"/>
  <c r="BN27" s="1"/>
  <c r="BR27"/>
  <c r="BT27" s="1"/>
  <c r="BX27"/>
  <c r="BZ27" s="1"/>
  <c r="CD27"/>
  <c r="CF27" s="1"/>
  <c r="CJ27"/>
  <c r="CL27" s="1"/>
  <c r="AK27"/>
  <c r="AM27" s="1"/>
  <c r="AQ27"/>
  <c r="AS27" s="1"/>
  <c r="AW27"/>
  <c r="AY27" s="1"/>
  <c r="BC27"/>
  <c r="BE27" s="1"/>
  <c r="BI27"/>
  <c r="BK27" s="1"/>
  <c r="BO27"/>
  <c r="BQ27" s="1"/>
  <c r="BU27"/>
  <c r="BW27" s="1"/>
  <c r="CA27"/>
  <c r="CC27" s="1"/>
  <c r="CG27"/>
  <c r="CI27" s="1"/>
  <c r="CM27"/>
  <c r="CO27" s="1"/>
  <c r="AK187"/>
  <c r="AM187" s="1"/>
  <c r="AQ187"/>
  <c r="AS187" s="1"/>
  <c r="AW187"/>
  <c r="AY187" s="1"/>
  <c r="BC187"/>
  <c r="BE187" s="1"/>
  <c r="BI187"/>
  <c r="BK187" s="1"/>
  <c r="BO187"/>
  <c r="BQ187" s="1"/>
  <c r="BU187"/>
  <c r="BW187" s="1"/>
  <c r="CA187"/>
  <c r="CC187" s="1"/>
  <c r="CG187"/>
  <c r="CI187" s="1"/>
  <c r="CM187"/>
  <c r="CO187" s="1"/>
  <c r="AN187"/>
  <c r="AP187" s="1"/>
  <c r="BL187"/>
  <c r="BN187" s="1"/>
  <c r="CJ187"/>
  <c r="CL187" s="1"/>
  <c r="AT187"/>
  <c r="AV187" s="1"/>
  <c r="BR187"/>
  <c r="BT187" s="1"/>
  <c r="AZ187"/>
  <c r="BB187" s="1"/>
  <c r="BX187"/>
  <c r="BZ187" s="1"/>
  <c r="AH187"/>
  <c r="AJ187" s="1"/>
  <c r="BF187"/>
  <c r="BH187" s="1"/>
  <c r="CD187"/>
  <c r="CF187" s="1"/>
  <c r="AK148"/>
  <c r="AM148" s="1"/>
  <c r="AQ148"/>
  <c r="AS148" s="1"/>
  <c r="AW148"/>
  <c r="AY148" s="1"/>
  <c r="BC148"/>
  <c r="BE148" s="1"/>
  <c r="BI148"/>
  <c r="BK148" s="1"/>
  <c r="BO148"/>
  <c r="BQ148" s="1"/>
  <c r="BU148"/>
  <c r="BW148" s="1"/>
  <c r="CA148"/>
  <c r="CC148" s="1"/>
  <c r="CG148"/>
  <c r="CI148" s="1"/>
  <c r="CM148"/>
  <c r="CO148" s="1"/>
  <c r="AN148"/>
  <c r="AP148" s="1"/>
  <c r="BL148"/>
  <c r="BN148" s="1"/>
  <c r="CJ148"/>
  <c r="CL148" s="1"/>
  <c r="AT148"/>
  <c r="AV148" s="1"/>
  <c r="BR148"/>
  <c r="BT148" s="1"/>
  <c r="AZ148"/>
  <c r="BB148" s="1"/>
  <c r="BX148"/>
  <c r="BZ148" s="1"/>
  <c r="AH148"/>
  <c r="AJ148" s="1"/>
  <c r="BF148"/>
  <c r="BH148" s="1"/>
  <c r="CD148"/>
  <c r="CF148" s="1"/>
  <c r="AK223"/>
  <c r="AM223" s="1"/>
  <c r="AQ223"/>
  <c r="AS223" s="1"/>
  <c r="AW223"/>
  <c r="AY223" s="1"/>
  <c r="BC223"/>
  <c r="BE223" s="1"/>
  <c r="BI223"/>
  <c r="BK223" s="1"/>
  <c r="BO223"/>
  <c r="BQ223" s="1"/>
  <c r="BU223"/>
  <c r="BW223" s="1"/>
  <c r="CA223"/>
  <c r="CC223" s="1"/>
  <c r="CG223"/>
  <c r="CI223" s="1"/>
  <c r="CM223"/>
  <c r="CO223" s="1"/>
  <c r="AH223"/>
  <c r="AJ223" s="1"/>
  <c r="AN223"/>
  <c r="AP223" s="1"/>
  <c r="AT223"/>
  <c r="AV223" s="1"/>
  <c r="AZ223"/>
  <c r="BB223" s="1"/>
  <c r="BF223"/>
  <c r="BH223" s="1"/>
  <c r="BL223"/>
  <c r="BN223" s="1"/>
  <c r="BR223"/>
  <c r="BT223" s="1"/>
  <c r="BX223"/>
  <c r="BZ223" s="1"/>
  <c r="CD223"/>
  <c r="CF223" s="1"/>
  <c r="CJ223"/>
  <c r="CL223" s="1"/>
  <c r="AH82"/>
  <c r="AJ82" s="1"/>
  <c r="AN82"/>
  <c r="AP82" s="1"/>
  <c r="AT82"/>
  <c r="AV82" s="1"/>
  <c r="AZ82"/>
  <c r="BB82" s="1"/>
  <c r="BF82"/>
  <c r="BH82" s="1"/>
  <c r="BL82"/>
  <c r="BN82" s="1"/>
  <c r="BR82"/>
  <c r="BT82" s="1"/>
  <c r="BX82"/>
  <c r="BZ82" s="1"/>
  <c r="CD82"/>
  <c r="CF82" s="1"/>
  <c r="CJ82"/>
  <c r="CL82" s="1"/>
  <c r="AK82"/>
  <c r="AM82" s="1"/>
  <c r="BI82"/>
  <c r="BK82" s="1"/>
  <c r="CG82"/>
  <c r="CI82" s="1"/>
  <c r="AQ82"/>
  <c r="AS82" s="1"/>
  <c r="BO82"/>
  <c r="BQ82" s="1"/>
  <c r="CM82"/>
  <c r="CO82" s="1"/>
  <c r="AW82"/>
  <c r="AY82" s="1"/>
  <c r="BU82"/>
  <c r="BW82" s="1"/>
  <c r="BC82"/>
  <c r="BE82" s="1"/>
  <c r="CA82"/>
  <c r="CC82" s="1"/>
  <c r="AK163"/>
  <c r="AM163" s="1"/>
  <c r="AQ163"/>
  <c r="AS163" s="1"/>
  <c r="AW163"/>
  <c r="AY163" s="1"/>
  <c r="BC163"/>
  <c r="BE163" s="1"/>
  <c r="BI163"/>
  <c r="BK163" s="1"/>
  <c r="BO163"/>
  <c r="BQ163" s="1"/>
  <c r="BU163"/>
  <c r="BW163" s="1"/>
  <c r="CA163"/>
  <c r="CC163" s="1"/>
  <c r="CG163"/>
  <c r="CI163" s="1"/>
  <c r="CM163"/>
  <c r="CO163" s="1"/>
  <c r="AN163"/>
  <c r="AP163" s="1"/>
  <c r="BL163"/>
  <c r="BN163" s="1"/>
  <c r="CJ163"/>
  <c r="CL163" s="1"/>
  <c r="AT163"/>
  <c r="AV163" s="1"/>
  <c r="BR163"/>
  <c r="BT163" s="1"/>
  <c r="AZ163"/>
  <c r="BB163" s="1"/>
  <c r="BX163"/>
  <c r="BZ163" s="1"/>
  <c r="AH163"/>
  <c r="AJ163" s="1"/>
  <c r="BF163"/>
  <c r="BH163" s="1"/>
  <c r="CD163"/>
  <c r="CF163" s="1"/>
  <c r="AK213"/>
  <c r="AM213" s="1"/>
  <c r="AQ213"/>
  <c r="AS213" s="1"/>
  <c r="AW213"/>
  <c r="AY213" s="1"/>
  <c r="BC213"/>
  <c r="BE213" s="1"/>
  <c r="BI213"/>
  <c r="BK213" s="1"/>
  <c r="BO213"/>
  <c r="BQ213" s="1"/>
  <c r="BU213"/>
  <c r="BW213" s="1"/>
  <c r="CA213"/>
  <c r="CC213" s="1"/>
  <c r="CG213"/>
  <c r="CI213" s="1"/>
  <c r="CM213"/>
  <c r="CO213" s="1"/>
  <c r="AH213"/>
  <c r="AJ213" s="1"/>
  <c r="AN213"/>
  <c r="AP213" s="1"/>
  <c r="AT213"/>
  <c r="AV213" s="1"/>
  <c r="AZ213"/>
  <c r="BB213" s="1"/>
  <c r="BF213"/>
  <c r="BH213" s="1"/>
  <c r="BL213"/>
  <c r="BN213" s="1"/>
  <c r="BR213"/>
  <c r="BT213" s="1"/>
  <c r="BX213"/>
  <c r="BZ213" s="1"/>
  <c r="CD213"/>
  <c r="CF213" s="1"/>
  <c r="CJ213"/>
  <c r="CL213" s="1"/>
  <c r="AK140"/>
  <c r="AM140" s="1"/>
  <c r="AQ140"/>
  <c r="AS140" s="1"/>
  <c r="AW140"/>
  <c r="AY140" s="1"/>
  <c r="BC140"/>
  <c r="BE140" s="1"/>
  <c r="BI140"/>
  <c r="BK140" s="1"/>
  <c r="BO140"/>
  <c r="BQ140" s="1"/>
  <c r="BU140"/>
  <c r="BW140" s="1"/>
  <c r="CA140"/>
  <c r="CC140" s="1"/>
  <c r="CG140"/>
  <c r="CI140" s="1"/>
  <c r="CM140"/>
  <c r="CO140" s="1"/>
  <c r="AN140"/>
  <c r="AP140" s="1"/>
  <c r="BL140"/>
  <c r="BN140" s="1"/>
  <c r="CJ140"/>
  <c r="CL140" s="1"/>
  <c r="AT140"/>
  <c r="AV140" s="1"/>
  <c r="BR140"/>
  <c r="BT140" s="1"/>
  <c r="AZ140"/>
  <c r="BB140" s="1"/>
  <c r="BX140"/>
  <c r="BZ140" s="1"/>
  <c r="AH140"/>
  <c r="AJ140" s="1"/>
  <c r="BF140"/>
  <c r="BH140" s="1"/>
  <c r="CD140"/>
  <c r="CF140" s="1"/>
  <c r="AH102"/>
  <c r="AJ102" s="1"/>
  <c r="AN102"/>
  <c r="AP102" s="1"/>
  <c r="AT102"/>
  <c r="AV102" s="1"/>
  <c r="AZ102"/>
  <c r="BB102" s="1"/>
  <c r="BF102"/>
  <c r="BH102" s="1"/>
  <c r="BL102"/>
  <c r="BN102" s="1"/>
  <c r="BR102"/>
  <c r="BT102" s="1"/>
  <c r="BX102"/>
  <c r="BZ102" s="1"/>
  <c r="CD102"/>
  <c r="CF102" s="1"/>
  <c r="CJ102"/>
  <c r="CL102" s="1"/>
  <c r="AK102"/>
  <c r="AM102" s="1"/>
  <c r="BI102"/>
  <c r="BK102" s="1"/>
  <c r="CG102"/>
  <c r="CI102" s="1"/>
  <c r="AQ102"/>
  <c r="AS102" s="1"/>
  <c r="BO102"/>
  <c r="BQ102" s="1"/>
  <c r="CM102"/>
  <c r="CO102" s="1"/>
  <c r="AW102"/>
  <c r="AY102" s="1"/>
  <c r="BU102"/>
  <c r="BW102" s="1"/>
  <c r="BC102"/>
  <c r="BE102" s="1"/>
  <c r="CA102"/>
  <c r="CC102" s="1"/>
  <c r="AK207"/>
  <c r="AM207" s="1"/>
  <c r="AQ207"/>
  <c r="AS207" s="1"/>
  <c r="AW207"/>
  <c r="AY207" s="1"/>
  <c r="BC207"/>
  <c r="BE207" s="1"/>
  <c r="BI207"/>
  <c r="BK207" s="1"/>
  <c r="BO207"/>
  <c r="BQ207" s="1"/>
  <c r="BU207"/>
  <c r="BW207" s="1"/>
  <c r="CA207"/>
  <c r="CC207" s="1"/>
  <c r="CG207"/>
  <c r="CI207" s="1"/>
  <c r="CM207"/>
  <c r="CO207" s="1"/>
  <c r="AH207"/>
  <c r="AJ207" s="1"/>
  <c r="AN207"/>
  <c r="AP207" s="1"/>
  <c r="AT207"/>
  <c r="AV207" s="1"/>
  <c r="AZ207"/>
  <c r="BB207" s="1"/>
  <c r="BF207"/>
  <c r="BH207" s="1"/>
  <c r="BL207"/>
  <c r="BN207" s="1"/>
  <c r="BR207"/>
  <c r="BT207" s="1"/>
  <c r="BX207"/>
  <c r="BZ207" s="1"/>
  <c r="CD207"/>
  <c r="CF207" s="1"/>
  <c r="CJ207"/>
  <c r="CL207" s="1"/>
  <c r="AK210"/>
  <c r="AM210" s="1"/>
  <c r="AQ210"/>
  <c r="AS210" s="1"/>
  <c r="AW210"/>
  <c r="AY210" s="1"/>
  <c r="BC210"/>
  <c r="BE210" s="1"/>
  <c r="BI210"/>
  <c r="BK210" s="1"/>
  <c r="BO210"/>
  <c r="BQ210" s="1"/>
  <c r="BU210"/>
  <c r="BW210" s="1"/>
  <c r="CA210"/>
  <c r="CC210" s="1"/>
  <c r="CG210"/>
  <c r="CI210" s="1"/>
  <c r="CM210"/>
  <c r="CO210" s="1"/>
  <c r="AH210"/>
  <c r="AJ210" s="1"/>
  <c r="AN210"/>
  <c r="AP210" s="1"/>
  <c r="AT210"/>
  <c r="AV210" s="1"/>
  <c r="AZ210"/>
  <c r="BB210" s="1"/>
  <c r="BF210"/>
  <c r="BH210" s="1"/>
  <c r="BL210"/>
  <c r="BN210" s="1"/>
  <c r="BR210"/>
  <c r="BT210" s="1"/>
  <c r="BX210"/>
  <c r="BZ210" s="1"/>
  <c r="CD210"/>
  <c r="CF210" s="1"/>
  <c r="CJ210"/>
  <c r="CL210" s="1"/>
  <c r="AH145"/>
  <c r="AJ145" s="1"/>
  <c r="AN145"/>
  <c r="AP145" s="1"/>
  <c r="AT145"/>
  <c r="AV145" s="1"/>
  <c r="AZ145"/>
  <c r="BB145" s="1"/>
  <c r="BF145"/>
  <c r="BH145" s="1"/>
  <c r="BL145"/>
  <c r="BN145" s="1"/>
  <c r="BR145"/>
  <c r="BT145" s="1"/>
  <c r="BX145"/>
  <c r="BZ145" s="1"/>
  <c r="CD145"/>
  <c r="CF145" s="1"/>
  <c r="CJ145"/>
  <c r="CL145" s="1"/>
  <c r="AK145"/>
  <c r="AM145" s="1"/>
  <c r="AQ145"/>
  <c r="AS145" s="1"/>
  <c r="AW145"/>
  <c r="AY145" s="1"/>
  <c r="BC145"/>
  <c r="BE145" s="1"/>
  <c r="BI145"/>
  <c r="BK145" s="1"/>
  <c r="BO145"/>
  <c r="BQ145" s="1"/>
  <c r="BU145"/>
  <c r="BW145" s="1"/>
  <c r="CA145"/>
  <c r="CC145" s="1"/>
  <c r="CG145"/>
  <c r="CI145" s="1"/>
  <c r="CM145"/>
  <c r="CO145" s="1"/>
  <c r="AK143"/>
  <c r="AM143" s="1"/>
  <c r="AQ143"/>
  <c r="AS143" s="1"/>
  <c r="AW143"/>
  <c r="AY143" s="1"/>
  <c r="BC143"/>
  <c r="BE143" s="1"/>
  <c r="BI143"/>
  <c r="BK143" s="1"/>
  <c r="BO143"/>
  <c r="BQ143" s="1"/>
  <c r="BU143"/>
  <c r="BW143" s="1"/>
  <c r="CA143"/>
  <c r="CC143" s="1"/>
  <c r="CG143"/>
  <c r="CI143" s="1"/>
  <c r="CM143"/>
  <c r="CO143" s="1"/>
  <c r="AN143"/>
  <c r="AP143" s="1"/>
  <c r="BL143"/>
  <c r="BN143" s="1"/>
  <c r="CJ143"/>
  <c r="CL143" s="1"/>
  <c r="AT143"/>
  <c r="AV143" s="1"/>
  <c r="BR143"/>
  <c r="BT143" s="1"/>
  <c r="AZ143"/>
  <c r="BB143" s="1"/>
  <c r="BX143"/>
  <c r="BZ143" s="1"/>
  <c r="AH143"/>
  <c r="AJ143" s="1"/>
  <c r="BF143"/>
  <c r="BH143" s="1"/>
  <c r="CD143"/>
  <c r="CF143" s="1"/>
  <c r="AH64"/>
  <c r="AJ64" s="1"/>
  <c r="AN64"/>
  <c r="AP64" s="1"/>
  <c r="AT64"/>
  <c r="AV64" s="1"/>
  <c r="AZ64"/>
  <c r="BB64" s="1"/>
  <c r="BF64"/>
  <c r="BH64" s="1"/>
  <c r="BL64"/>
  <c r="BN64" s="1"/>
  <c r="BR64"/>
  <c r="BT64" s="1"/>
  <c r="BX64"/>
  <c r="BZ64" s="1"/>
  <c r="CD64"/>
  <c r="CF64" s="1"/>
  <c r="CJ64"/>
  <c r="CL64" s="1"/>
  <c r="AK64"/>
  <c r="AM64" s="1"/>
  <c r="AQ64"/>
  <c r="AS64" s="1"/>
  <c r="AW64"/>
  <c r="AY64" s="1"/>
  <c r="BC64"/>
  <c r="BE64" s="1"/>
  <c r="BI64"/>
  <c r="BK64" s="1"/>
  <c r="BO64"/>
  <c r="BQ64" s="1"/>
  <c r="BU64"/>
  <c r="BW64" s="1"/>
  <c r="CA64"/>
  <c r="CC64" s="1"/>
  <c r="CG64"/>
  <c r="CI64" s="1"/>
  <c r="CM64"/>
  <c r="CO64" s="1"/>
  <c r="AH33"/>
  <c r="AJ33" s="1"/>
  <c r="AN33"/>
  <c r="AP33" s="1"/>
  <c r="AT33"/>
  <c r="AV33" s="1"/>
  <c r="AZ33"/>
  <c r="BB33" s="1"/>
  <c r="BF33"/>
  <c r="BH33" s="1"/>
  <c r="BL33"/>
  <c r="BN33" s="1"/>
  <c r="BR33"/>
  <c r="BT33" s="1"/>
  <c r="BX33"/>
  <c r="BZ33" s="1"/>
  <c r="CD33"/>
  <c r="CF33" s="1"/>
  <c r="CJ33"/>
  <c r="CL33" s="1"/>
  <c r="AK33"/>
  <c r="AM33" s="1"/>
  <c r="AQ33"/>
  <c r="AS33" s="1"/>
  <c r="AW33"/>
  <c r="AY33" s="1"/>
  <c r="BC33"/>
  <c r="BE33" s="1"/>
  <c r="BI33"/>
  <c r="BK33" s="1"/>
  <c r="BO33"/>
  <c r="BQ33" s="1"/>
  <c r="BU33"/>
  <c r="BW33" s="1"/>
  <c r="CA33"/>
  <c r="CC33" s="1"/>
  <c r="CG33"/>
  <c r="CI33" s="1"/>
  <c r="CM33"/>
  <c r="CO33" s="1"/>
  <c r="AK227"/>
  <c r="AM227" s="1"/>
  <c r="AQ227"/>
  <c r="AS227" s="1"/>
  <c r="AW227"/>
  <c r="AY227" s="1"/>
  <c r="BC227"/>
  <c r="BE227" s="1"/>
  <c r="BI227"/>
  <c r="BK227" s="1"/>
  <c r="BO227"/>
  <c r="BQ227" s="1"/>
  <c r="BU227"/>
  <c r="BW227" s="1"/>
  <c r="CA227"/>
  <c r="CC227" s="1"/>
  <c r="CG227"/>
  <c r="CI227" s="1"/>
  <c r="CM227"/>
  <c r="CO227" s="1"/>
  <c r="AH227"/>
  <c r="AJ227" s="1"/>
  <c r="AN227"/>
  <c r="AP227" s="1"/>
  <c r="AT227"/>
  <c r="AV227" s="1"/>
  <c r="AZ227"/>
  <c r="BB227" s="1"/>
  <c r="BF227"/>
  <c r="BH227" s="1"/>
  <c r="BL227"/>
  <c r="BN227" s="1"/>
  <c r="BR227"/>
  <c r="BT227" s="1"/>
  <c r="BX227"/>
  <c r="BZ227" s="1"/>
  <c r="CD227"/>
  <c r="CF227" s="1"/>
  <c r="CJ227"/>
  <c r="CL227" s="1"/>
  <c r="AK150"/>
  <c r="AM150" s="1"/>
  <c r="AQ150"/>
  <c r="AS150" s="1"/>
  <c r="AW150"/>
  <c r="AY150" s="1"/>
  <c r="BC150"/>
  <c r="BE150" s="1"/>
  <c r="BI150"/>
  <c r="BK150" s="1"/>
  <c r="BO150"/>
  <c r="BQ150" s="1"/>
  <c r="BU150"/>
  <c r="BW150" s="1"/>
  <c r="CA150"/>
  <c r="CC150" s="1"/>
  <c r="CG150"/>
  <c r="CI150" s="1"/>
  <c r="CM150"/>
  <c r="CO150" s="1"/>
  <c r="AZ150"/>
  <c r="BB150" s="1"/>
  <c r="BX150"/>
  <c r="BZ150" s="1"/>
  <c r="AH150"/>
  <c r="AJ150" s="1"/>
  <c r="BF150"/>
  <c r="BH150" s="1"/>
  <c r="CD150"/>
  <c r="CF150" s="1"/>
  <c r="AN150"/>
  <c r="AP150" s="1"/>
  <c r="BL150"/>
  <c r="BN150" s="1"/>
  <c r="CJ150"/>
  <c r="CL150" s="1"/>
  <c r="AT150"/>
  <c r="AV150" s="1"/>
  <c r="BR150"/>
  <c r="BT150" s="1"/>
  <c r="AK137"/>
  <c r="AM137" s="1"/>
  <c r="AQ137"/>
  <c r="AS137" s="1"/>
  <c r="AW137"/>
  <c r="AY137" s="1"/>
  <c r="BC137"/>
  <c r="BE137" s="1"/>
  <c r="BI137"/>
  <c r="BK137" s="1"/>
  <c r="BO137"/>
  <c r="BQ137" s="1"/>
  <c r="BU137"/>
  <c r="BW137" s="1"/>
  <c r="CA137"/>
  <c r="CC137" s="1"/>
  <c r="CG137"/>
  <c r="CI137" s="1"/>
  <c r="CM137"/>
  <c r="CO137" s="1"/>
  <c r="AN137"/>
  <c r="AP137" s="1"/>
  <c r="BL137"/>
  <c r="BN137" s="1"/>
  <c r="CJ137"/>
  <c r="CL137" s="1"/>
  <c r="AT137"/>
  <c r="AV137" s="1"/>
  <c r="BR137"/>
  <c r="BT137" s="1"/>
  <c r="AZ137"/>
  <c r="BB137" s="1"/>
  <c r="BX137"/>
  <c r="BZ137" s="1"/>
  <c r="AH137"/>
  <c r="AJ137" s="1"/>
  <c r="BF137"/>
  <c r="BH137" s="1"/>
  <c r="CD137"/>
  <c r="CF137" s="1"/>
  <c r="AK81"/>
  <c r="AM81" s="1"/>
  <c r="AQ81"/>
  <c r="AS81" s="1"/>
  <c r="AW81"/>
  <c r="AY81" s="1"/>
  <c r="BC81"/>
  <c r="BE81" s="1"/>
  <c r="BI81"/>
  <c r="BK81" s="1"/>
  <c r="BO81"/>
  <c r="BQ81" s="1"/>
  <c r="BU81"/>
  <c r="BW81" s="1"/>
  <c r="CA81"/>
  <c r="CC81" s="1"/>
  <c r="CG81"/>
  <c r="CI81" s="1"/>
  <c r="CM81"/>
  <c r="CO81" s="1"/>
  <c r="AH81"/>
  <c r="AJ81" s="1"/>
  <c r="AN81"/>
  <c r="AP81" s="1"/>
  <c r="AT81"/>
  <c r="AV81" s="1"/>
  <c r="AZ81"/>
  <c r="BB81" s="1"/>
  <c r="BF81"/>
  <c r="BH81" s="1"/>
  <c r="BL81"/>
  <c r="BN81" s="1"/>
  <c r="BR81"/>
  <c r="BT81" s="1"/>
  <c r="BX81"/>
  <c r="BZ81" s="1"/>
  <c r="CD81"/>
  <c r="CF81" s="1"/>
  <c r="CJ81"/>
  <c r="CL81" s="1"/>
  <c r="AH20"/>
  <c r="AJ20" s="1"/>
  <c r="AN20"/>
  <c r="AP20" s="1"/>
  <c r="AT20"/>
  <c r="AV20" s="1"/>
  <c r="AZ20"/>
  <c r="BB20" s="1"/>
  <c r="BF20"/>
  <c r="BH20" s="1"/>
  <c r="BL20"/>
  <c r="BN20" s="1"/>
  <c r="BR20"/>
  <c r="BT20" s="1"/>
  <c r="BX20"/>
  <c r="BZ20" s="1"/>
  <c r="CD20"/>
  <c r="CF20" s="1"/>
  <c r="CJ20"/>
  <c r="CL20" s="1"/>
  <c r="AK20"/>
  <c r="AM20" s="1"/>
  <c r="AQ20"/>
  <c r="AS20" s="1"/>
  <c r="AW20"/>
  <c r="AY20" s="1"/>
  <c r="BC20"/>
  <c r="BE20" s="1"/>
  <c r="BI20"/>
  <c r="BK20" s="1"/>
  <c r="BO20"/>
  <c r="BQ20" s="1"/>
  <c r="BU20"/>
  <c r="BW20" s="1"/>
  <c r="CA20"/>
  <c r="CC20" s="1"/>
  <c r="CG20"/>
  <c r="CI20" s="1"/>
  <c r="CM20"/>
  <c r="CO20" s="1"/>
  <c r="AK202"/>
  <c r="AM202" s="1"/>
  <c r="AQ202"/>
  <c r="AS202" s="1"/>
  <c r="AW202"/>
  <c r="AY202" s="1"/>
  <c r="BC202"/>
  <c r="BE202" s="1"/>
  <c r="BI202"/>
  <c r="BK202" s="1"/>
  <c r="BO202"/>
  <c r="BQ202" s="1"/>
  <c r="BU202"/>
  <c r="BW202" s="1"/>
  <c r="CA202"/>
  <c r="CC202" s="1"/>
  <c r="CG202"/>
  <c r="CI202" s="1"/>
  <c r="CM202"/>
  <c r="CO202" s="1"/>
  <c r="AZ202"/>
  <c r="BB202" s="1"/>
  <c r="BX202"/>
  <c r="BZ202" s="1"/>
  <c r="AH202"/>
  <c r="AJ202" s="1"/>
  <c r="BF202"/>
  <c r="BH202" s="1"/>
  <c r="CD202"/>
  <c r="CF202" s="1"/>
  <c r="AN202"/>
  <c r="AP202" s="1"/>
  <c r="BL202"/>
  <c r="BN202" s="1"/>
  <c r="CJ202"/>
  <c r="CL202" s="1"/>
  <c r="AT202"/>
  <c r="AV202" s="1"/>
  <c r="BR202"/>
  <c r="BT202" s="1"/>
  <c r="AK184"/>
  <c r="AM184" s="1"/>
  <c r="AQ184"/>
  <c r="AS184" s="1"/>
  <c r="AW184"/>
  <c r="AY184" s="1"/>
  <c r="BC184"/>
  <c r="BE184" s="1"/>
  <c r="BI184"/>
  <c r="BK184" s="1"/>
  <c r="BO184"/>
  <c r="BQ184" s="1"/>
  <c r="BU184"/>
  <c r="BW184" s="1"/>
  <c r="CA184"/>
  <c r="CC184" s="1"/>
  <c r="CG184"/>
  <c r="CI184" s="1"/>
  <c r="CM184"/>
  <c r="CO184" s="1"/>
  <c r="AN184"/>
  <c r="AP184" s="1"/>
  <c r="BL184"/>
  <c r="BN184" s="1"/>
  <c r="CJ184"/>
  <c r="CL184" s="1"/>
  <c r="AT184"/>
  <c r="AV184" s="1"/>
  <c r="BR184"/>
  <c r="BT184" s="1"/>
  <c r="AZ184"/>
  <c r="BB184" s="1"/>
  <c r="BX184"/>
  <c r="BZ184" s="1"/>
  <c r="AH184"/>
  <c r="AJ184" s="1"/>
  <c r="BF184"/>
  <c r="BH184" s="1"/>
  <c r="CD184"/>
  <c r="CF184" s="1"/>
  <c r="AK87"/>
  <c r="AM87" s="1"/>
  <c r="AQ87"/>
  <c r="AS87" s="1"/>
  <c r="AW87"/>
  <c r="AY87" s="1"/>
  <c r="BC87"/>
  <c r="BE87" s="1"/>
  <c r="BI87"/>
  <c r="BK87" s="1"/>
  <c r="BO87"/>
  <c r="BQ87" s="1"/>
  <c r="BU87"/>
  <c r="BW87" s="1"/>
  <c r="CA87"/>
  <c r="CC87" s="1"/>
  <c r="CG87"/>
  <c r="CI87" s="1"/>
  <c r="CM87"/>
  <c r="CO87" s="1"/>
  <c r="AH87"/>
  <c r="AJ87" s="1"/>
  <c r="AN87"/>
  <c r="AP87" s="1"/>
  <c r="AT87"/>
  <c r="AV87" s="1"/>
  <c r="AZ87"/>
  <c r="BB87" s="1"/>
  <c r="BF87"/>
  <c r="BH87" s="1"/>
  <c r="BL87"/>
  <c r="BN87" s="1"/>
  <c r="BR87"/>
  <c r="BT87" s="1"/>
  <c r="BX87"/>
  <c r="BZ87" s="1"/>
  <c r="CD87"/>
  <c r="CF87" s="1"/>
  <c r="CJ87"/>
  <c r="CL87" s="1"/>
  <c r="AH88"/>
  <c r="AJ88" s="1"/>
  <c r="AN88"/>
  <c r="AP88" s="1"/>
  <c r="AT88"/>
  <c r="AV88" s="1"/>
  <c r="AZ88"/>
  <c r="BB88" s="1"/>
  <c r="BF88"/>
  <c r="BH88" s="1"/>
  <c r="BL88"/>
  <c r="BN88" s="1"/>
  <c r="BR88"/>
  <c r="BT88" s="1"/>
  <c r="BX88"/>
  <c r="BZ88" s="1"/>
  <c r="CD88"/>
  <c r="CF88" s="1"/>
  <c r="CJ88"/>
  <c r="CL88" s="1"/>
  <c r="AK88"/>
  <c r="AM88" s="1"/>
  <c r="AQ88"/>
  <c r="AS88" s="1"/>
  <c r="AW88"/>
  <c r="AY88" s="1"/>
  <c r="BC88"/>
  <c r="BE88" s="1"/>
  <c r="BI88"/>
  <c r="BK88" s="1"/>
  <c r="BO88"/>
  <c r="BQ88" s="1"/>
  <c r="BU88"/>
  <c r="BW88" s="1"/>
  <c r="CA88"/>
  <c r="CC88" s="1"/>
  <c r="CG88"/>
  <c r="CI88" s="1"/>
  <c r="CM88"/>
  <c r="CO88" s="1"/>
  <c r="AH56"/>
  <c r="AJ56" s="1"/>
  <c r="AN56"/>
  <c r="AP56" s="1"/>
  <c r="AT56"/>
  <c r="AV56" s="1"/>
  <c r="AZ56"/>
  <c r="BB56" s="1"/>
  <c r="BF56"/>
  <c r="BH56" s="1"/>
  <c r="BL56"/>
  <c r="BN56" s="1"/>
  <c r="BR56"/>
  <c r="BT56" s="1"/>
  <c r="BX56"/>
  <c r="BZ56" s="1"/>
  <c r="CD56"/>
  <c r="CF56" s="1"/>
  <c r="CJ56"/>
  <c r="CL56" s="1"/>
  <c r="AK56"/>
  <c r="AM56" s="1"/>
  <c r="AQ56"/>
  <c r="AS56" s="1"/>
  <c r="AW56"/>
  <c r="AY56" s="1"/>
  <c r="BC56"/>
  <c r="BE56" s="1"/>
  <c r="BI56"/>
  <c r="BK56" s="1"/>
  <c r="BO56"/>
  <c r="BQ56" s="1"/>
  <c r="BU56"/>
  <c r="BW56" s="1"/>
  <c r="CA56"/>
  <c r="CC56" s="1"/>
  <c r="CG56"/>
  <c r="CI56" s="1"/>
  <c r="CM56"/>
  <c r="CO56" s="1"/>
  <c r="AK215"/>
  <c r="AM215" s="1"/>
  <c r="AQ215"/>
  <c r="AS215" s="1"/>
  <c r="AW215"/>
  <c r="AY215" s="1"/>
  <c r="BC215"/>
  <c r="BE215" s="1"/>
  <c r="BI215"/>
  <c r="BK215" s="1"/>
  <c r="BO215"/>
  <c r="BQ215" s="1"/>
  <c r="BU215"/>
  <c r="BW215" s="1"/>
  <c r="CA215"/>
  <c r="CC215" s="1"/>
  <c r="CG215"/>
  <c r="CI215" s="1"/>
  <c r="CM215"/>
  <c r="CO215" s="1"/>
  <c r="AH215"/>
  <c r="AJ215" s="1"/>
  <c r="AN215"/>
  <c r="AP215" s="1"/>
  <c r="AT215"/>
  <c r="AV215" s="1"/>
  <c r="AZ215"/>
  <c r="BB215" s="1"/>
  <c r="BF215"/>
  <c r="BH215" s="1"/>
  <c r="BL215"/>
  <c r="BN215" s="1"/>
  <c r="BR215"/>
  <c r="BT215" s="1"/>
  <c r="BX215"/>
  <c r="BZ215" s="1"/>
  <c r="CD215"/>
  <c r="CF215" s="1"/>
  <c r="CJ215"/>
  <c r="CL215" s="1"/>
  <c r="AK149"/>
  <c r="AM149" s="1"/>
  <c r="AQ149"/>
  <c r="AS149" s="1"/>
  <c r="AW149"/>
  <c r="AY149" s="1"/>
  <c r="BC149"/>
  <c r="BE149" s="1"/>
  <c r="BI149"/>
  <c r="BK149" s="1"/>
  <c r="BO149"/>
  <c r="BQ149" s="1"/>
  <c r="BU149"/>
  <c r="BW149" s="1"/>
  <c r="CA149"/>
  <c r="CC149" s="1"/>
  <c r="CG149"/>
  <c r="CI149" s="1"/>
  <c r="CM149"/>
  <c r="CO149" s="1"/>
  <c r="AN149"/>
  <c r="AP149" s="1"/>
  <c r="BL149"/>
  <c r="BN149" s="1"/>
  <c r="CJ149"/>
  <c r="CL149" s="1"/>
  <c r="AT149"/>
  <c r="AV149" s="1"/>
  <c r="BR149"/>
  <c r="BT149" s="1"/>
  <c r="AZ149"/>
  <c r="BB149" s="1"/>
  <c r="BX149"/>
  <c r="BZ149" s="1"/>
  <c r="AH149"/>
  <c r="AJ149" s="1"/>
  <c r="BF149"/>
  <c r="BH149" s="1"/>
  <c r="CD149"/>
  <c r="CF149" s="1"/>
  <c r="AH86"/>
  <c r="AJ86" s="1"/>
  <c r="AN86"/>
  <c r="AP86" s="1"/>
  <c r="AT86"/>
  <c r="AV86" s="1"/>
  <c r="AZ86"/>
  <c r="BB86" s="1"/>
  <c r="BF86"/>
  <c r="BH86" s="1"/>
  <c r="BL86"/>
  <c r="BN86" s="1"/>
  <c r="BR86"/>
  <c r="BT86" s="1"/>
  <c r="BX86"/>
  <c r="BZ86" s="1"/>
  <c r="CD86"/>
  <c r="CF86" s="1"/>
  <c r="CJ86"/>
  <c r="CL86" s="1"/>
  <c r="AK86"/>
  <c r="AM86" s="1"/>
  <c r="AQ86"/>
  <c r="AS86" s="1"/>
  <c r="AW86"/>
  <c r="AY86" s="1"/>
  <c r="BC86"/>
  <c r="BE86" s="1"/>
  <c r="BI86"/>
  <c r="BK86" s="1"/>
  <c r="BO86"/>
  <c r="BQ86" s="1"/>
  <c r="BU86"/>
  <c r="BW86" s="1"/>
  <c r="CA86"/>
  <c r="CC86" s="1"/>
  <c r="CG86"/>
  <c r="CI86" s="1"/>
  <c r="CM86"/>
  <c r="CO86" s="1"/>
  <c r="AK119"/>
  <c r="AM119" s="1"/>
  <c r="AQ119"/>
  <c r="AS119" s="1"/>
  <c r="AW119"/>
  <c r="AY119" s="1"/>
  <c r="BC119"/>
  <c r="BE119" s="1"/>
  <c r="BI119"/>
  <c r="BK119" s="1"/>
  <c r="BO119"/>
  <c r="BQ119" s="1"/>
  <c r="BU119"/>
  <c r="BW119" s="1"/>
  <c r="CA119"/>
  <c r="CC119" s="1"/>
  <c r="CG119"/>
  <c r="CI119" s="1"/>
  <c r="CM119"/>
  <c r="CO119" s="1"/>
  <c r="AN119"/>
  <c r="AP119" s="1"/>
  <c r="BL119"/>
  <c r="BN119" s="1"/>
  <c r="CJ119"/>
  <c r="CL119" s="1"/>
  <c r="AT119"/>
  <c r="AV119" s="1"/>
  <c r="BR119"/>
  <c r="BT119" s="1"/>
  <c r="AZ119"/>
  <c r="BB119" s="1"/>
  <c r="BX119"/>
  <c r="BZ119" s="1"/>
  <c r="AH119"/>
  <c r="AJ119" s="1"/>
  <c r="BF119"/>
  <c r="BH119" s="1"/>
  <c r="CD119"/>
  <c r="CF119" s="1"/>
  <c r="AH54"/>
  <c r="AJ54" s="1"/>
  <c r="AN54"/>
  <c r="AP54" s="1"/>
  <c r="AT54"/>
  <c r="AV54" s="1"/>
  <c r="AZ54"/>
  <c r="BB54" s="1"/>
  <c r="BF54"/>
  <c r="BH54" s="1"/>
  <c r="BL54"/>
  <c r="BN54" s="1"/>
  <c r="BR54"/>
  <c r="BT54" s="1"/>
  <c r="BX54"/>
  <c r="BZ54" s="1"/>
  <c r="CD54"/>
  <c r="CF54" s="1"/>
  <c r="CJ54"/>
  <c r="CL54" s="1"/>
  <c r="AK54"/>
  <c r="AM54" s="1"/>
  <c r="AQ54"/>
  <c r="AS54" s="1"/>
  <c r="AW54"/>
  <c r="AY54" s="1"/>
  <c r="BC54"/>
  <c r="BE54" s="1"/>
  <c r="BI54"/>
  <c r="BK54" s="1"/>
  <c r="BO54"/>
  <c r="BQ54" s="1"/>
  <c r="BU54"/>
  <c r="BW54" s="1"/>
  <c r="CA54"/>
  <c r="CC54" s="1"/>
  <c r="CG54"/>
  <c r="CI54" s="1"/>
  <c r="CM54"/>
  <c r="CO54" s="1"/>
  <c r="AH31"/>
  <c r="AJ31" s="1"/>
  <c r="AN31"/>
  <c r="AP31" s="1"/>
  <c r="AT31"/>
  <c r="AV31" s="1"/>
  <c r="AZ31"/>
  <c r="BB31" s="1"/>
  <c r="BF31"/>
  <c r="BH31" s="1"/>
  <c r="BL31"/>
  <c r="BN31" s="1"/>
  <c r="BR31"/>
  <c r="BT31" s="1"/>
  <c r="BX31"/>
  <c r="BZ31" s="1"/>
  <c r="CD31"/>
  <c r="CF31" s="1"/>
  <c r="CJ31"/>
  <c r="CL31" s="1"/>
  <c r="AK31"/>
  <c r="AM31" s="1"/>
  <c r="AQ31"/>
  <c r="AS31" s="1"/>
  <c r="AW31"/>
  <c r="AY31" s="1"/>
  <c r="BC31"/>
  <c r="BE31" s="1"/>
  <c r="BI31"/>
  <c r="BK31" s="1"/>
  <c r="BO31"/>
  <c r="BQ31" s="1"/>
  <c r="BU31"/>
  <c r="BW31" s="1"/>
  <c r="CA31"/>
  <c r="CC31" s="1"/>
  <c r="CG31"/>
  <c r="CI31" s="1"/>
  <c r="CM31"/>
  <c r="CO31" s="1"/>
  <c r="AK206"/>
  <c r="AM206" s="1"/>
  <c r="AQ206"/>
  <c r="AS206" s="1"/>
  <c r="AW206"/>
  <c r="AY206" s="1"/>
  <c r="BC206"/>
  <c r="BE206" s="1"/>
  <c r="BI206"/>
  <c r="BK206" s="1"/>
  <c r="BO206"/>
  <c r="BQ206" s="1"/>
  <c r="BU206"/>
  <c r="BW206" s="1"/>
  <c r="CA206"/>
  <c r="CC206" s="1"/>
  <c r="CG206"/>
  <c r="CI206" s="1"/>
  <c r="CM206"/>
  <c r="CO206" s="1"/>
  <c r="AH206"/>
  <c r="AJ206" s="1"/>
  <c r="AN206"/>
  <c r="AP206" s="1"/>
  <c r="AT206"/>
  <c r="AV206" s="1"/>
  <c r="AZ206"/>
  <c r="BB206" s="1"/>
  <c r="BF206"/>
  <c r="BH206" s="1"/>
  <c r="BL206"/>
  <c r="BN206" s="1"/>
  <c r="BR206"/>
  <c r="BT206" s="1"/>
  <c r="BX206"/>
  <c r="BZ206" s="1"/>
  <c r="CD206"/>
  <c r="CF206" s="1"/>
  <c r="CJ206"/>
  <c r="CL206" s="1"/>
  <c r="AK165"/>
  <c r="AM165" s="1"/>
  <c r="AQ165"/>
  <c r="AS165" s="1"/>
  <c r="AW165"/>
  <c r="AY165" s="1"/>
  <c r="BC165"/>
  <c r="BE165" s="1"/>
  <c r="BI165"/>
  <c r="BK165" s="1"/>
  <c r="BO165"/>
  <c r="BQ165" s="1"/>
  <c r="BU165"/>
  <c r="BW165" s="1"/>
  <c r="CA165"/>
  <c r="CC165" s="1"/>
  <c r="CG165"/>
  <c r="CI165" s="1"/>
  <c r="CM165"/>
  <c r="CO165" s="1"/>
  <c r="AZ165"/>
  <c r="BB165" s="1"/>
  <c r="BX165"/>
  <c r="BZ165" s="1"/>
  <c r="AH165"/>
  <c r="AJ165" s="1"/>
  <c r="BF165"/>
  <c r="BH165" s="1"/>
  <c r="CD165"/>
  <c r="CF165" s="1"/>
  <c r="AN165"/>
  <c r="AP165" s="1"/>
  <c r="BL165"/>
  <c r="BN165" s="1"/>
  <c r="CJ165"/>
  <c r="CL165" s="1"/>
  <c r="AT165"/>
  <c r="AV165" s="1"/>
  <c r="BR165"/>
  <c r="BT165" s="1"/>
  <c r="AH159"/>
  <c r="AJ159" s="1"/>
  <c r="AN159"/>
  <c r="AP159" s="1"/>
  <c r="AT159"/>
  <c r="AV159" s="1"/>
  <c r="AK159"/>
  <c r="AM159" s="1"/>
  <c r="AQ159"/>
  <c r="AS159" s="1"/>
  <c r="AW159"/>
  <c r="AY159" s="1"/>
  <c r="BC159"/>
  <c r="BE159" s="1"/>
  <c r="BI159"/>
  <c r="BK159" s="1"/>
  <c r="BO159"/>
  <c r="BQ159" s="1"/>
  <c r="BU159"/>
  <c r="BW159" s="1"/>
  <c r="CA159"/>
  <c r="CC159" s="1"/>
  <c r="CG159"/>
  <c r="CI159" s="1"/>
  <c r="CM159"/>
  <c r="CO159" s="1"/>
  <c r="BL159"/>
  <c r="BN159" s="1"/>
  <c r="CJ159"/>
  <c r="CL159" s="1"/>
  <c r="BR159"/>
  <c r="BT159" s="1"/>
  <c r="AZ159"/>
  <c r="BB159" s="1"/>
  <c r="BX159"/>
  <c r="BZ159" s="1"/>
  <c r="BF159"/>
  <c r="BH159" s="1"/>
  <c r="CD159"/>
  <c r="CF159" s="1"/>
  <c r="AH35"/>
  <c r="AJ35" s="1"/>
  <c r="AN35"/>
  <c r="AP35" s="1"/>
  <c r="AT35"/>
  <c r="AV35" s="1"/>
  <c r="AZ35"/>
  <c r="BB35" s="1"/>
  <c r="BF35"/>
  <c r="BH35" s="1"/>
  <c r="BL35"/>
  <c r="BN35" s="1"/>
  <c r="BR35"/>
  <c r="BT35" s="1"/>
  <c r="BX35"/>
  <c r="BZ35" s="1"/>
  <c r="CD35"/>
  <c r="CF35" s="1"/>
  <c r="CJ35"/>
  <c r="CL35" s="1"/>
  <c r="AK35"/>
  <c r="AM35" s="1"/>
  <c r="AQ35"/>
  <c r="AS35" s="1"/>
  <c r="AW35"/>
  <c r="AY35" s="1"/>
  <c r="BC35"/>
  <c r="BE35" s="1"/>
  <c r="BI35"/>
  <c r="BK35" s="1"/>
  <c r="BO35"/>
  <c r="BQ35" s="1"/>
  <c r="BU35"/>
  <c r="BW35" s="1"/>
  <c r="CA35"/>
  <c r="CC35" s="1"/>
  <c r="CG35"/>
  <c r="CI35" s="1"/>
  <c r="CM35"/>
  <c r="CO35" s="1"/>
  <c r="AK235"/>
  <c r="AM235" s="1"/>
  <c r="AQ235"/>
  <c r="AS235" s="1"/>
  <c r="AW235"/>
  <c r="AY235" s="1"/>
  <c r="BC235"/>
  <c r="BE235" s="1"/>
  <c r="BI235"/>
  <c r="BK235" s="1"/>
  <c r="BO235"/>
  <c r="BQ235" s="1"/>
  <c r="BU235"/>
  <c r="BW235" s="1"/>
  <c r="CA235"/>
  <c r="CC235" s="1"/>
  <c r="CG235"/>
  <c r="CI235" s="1"/>
  <c r="CM235"/>
  <c r="CO235" s="1"/>
  <c r="AH235"/>
  <c r="AJ235" s="1"/>
  <c r="AN235"/>
  <c r="AP235" s="1"/>
  <c r="AT235"/>
  <c r="AV235" s="1"/>
  <c r="AZ235"/>
  <c r="BB235" s="1"/>
  <c r="BF235"/>
  <c r="BH235" s="1"/>
  <c r="BL235"/>
  <c r="BN235" s="1"/>
  <c r="BR235"/>
  <c r="BT235" s="1"/>
  <c r="BX235"/>
  <c r="BZ235" s="1"/>
  <c r="CD235"/>
  <c r="CF235" s="1"/>
  <c r="CJ235"/>
  <c r="CL235" s="1"/>
  <c r="AK158"/>
  <c r="AM158" s="1"/>
  <c r="AQ158"/>
  <c r="AS158" s="1"/>
  <c r="AW158"/>
  <c r="AY158" s="1"/>
  <c r="BC158"/>
  <c r="BE158" s="1"/>
  <c r="BI158"/>
  <c r="BK158" s="1"/>
  <c r="BO158"/>
  <c r="BQ158" s="1"/>
  <c r="BU158"/>
  <c r="BW158" s="1"/>
  <c r="CA158"/>
  <c r="CC158" s="1"/>
  <c r="CG158"/>
  <c r="CI158" s="1"/>
  <c r="CM158"/>
  <c r="CO158" s="1"/>
  <c r="AN158"/>
  <c r="AP158" s="1"/>
  <c r="BL158"/>
  <c r="BN158" s="1"/>
  <c r="CJ158"/>
  <c r="CL158" s="1"/>
  <c r="AT158"/>
  <c r="AV158" s="1"/>
  <c r="BR158"/>
  <c r="BT158" s="1"/>
  <c r="AZ158"/>
  <c r="BB158" s="1"/>
  <c r="BX158"/>
  <c r="BZ158" s="1"/>
  <c r="AH158"/>
  <c r="AJ158" s="1"/>
  <c r="BF158"/>
  <c r="BH158" s="1"/>
  <c r="CD158"/>
  <c r="CF158" s="1"/>
  <c r="AK141"/>
  <c r="AM141" s="1"/>
  <c r="AQ141"/>
  <c r="AS141" s="1"/>
  <c r="AW141"/>
  <c r="AY141" s="1"/>
  <c r="BC141"/>
  <c r="BE141" s="1"/>
  <c r="BI141"/>
  <c r="BK141" s="1"/>
  <c r="BO141"/>
  <c r="BQ141" s="1"/>
  <c r="BU141"/>
  <c r="BW141" s="1"/>
  <c r="CA141"/>
  <c r="CC141" s="1"/>
  <c r="CG141"/>
  <c r="CI141" s="1"/>
  <c r="CM141"/>
  <c r="CO141" s="1"/>
  <c r="AZ141"/>
  <c r="BB141" s="1"/>
  <c r="BX141"/>
  <c r="BZ141" s="1"/>
  <c r="AH141"/>
  <c r="AJ141" s="1"/>
  <c r="BF141"/>
  <c r="BH141" s="1"/>
  <c r="CD141"/>
  <c r="CF141" s="1"/>
  <c r="AN141"/>
  <c r="AP141" s="1"/>
  <c r="BL141"/>
  <c r="BN141" s="1"/>
  <c r="CJ141"/>
  <c r="CL141" s="1"/>
  <c r="AT141"/>
  <c r="AV141" s="1"/>
  <c r="BR141"/>
  <c r="BT141" s="1"/>
  <c r="AH45"/>
  <c r="AJ45" s="1"/>
  <c r="AN45"/>
  <c r="AP45" s="1"/>
  <c r="AT45"/>
  <c r="AV45" s="1"/>
  <c r="AZ45"/>
  <c r="BB45" s="1"/>
  <c r="BF45"/>
  <c r="BH45" s="1"/>
  <c r="BL45"/>
  <c r="BN45" s="1"/>
  <c r="BR45"/>
  <c r="BT45" s="1"/>
  <c r="BX45"/>
  <c r="BZ45" s="1"/>
  <c r="CD45"/>
  <c r="CF45" s="1"/>
  <c r="CJ45"/>
  <c r="CL45" s="1"/>
  <c r="AK45"/>
  <c r="AM45" s="1"/>
  <c r="AQ45"/>
  <c r="AS45" s="1"/>
  <c r="AW45"/>
  <c r="AY45" s="1"/>
  <c r="BC45"/>
  <c r="BE45" s="1"/>
  <c r="BI45"/>
  <c r="BK45" s="1"/>
  <c r="BO45"/>
  <c r="BQ45" s="1"/>
  <c r="BU45"/>
  <c r="BW45" s="1"/>
  <c r="CA45"/>
  <c r="CC45" s="1"/>
  <c r="CG45"/>
  <c r="CI45" s="1"/>
  <c r="CM45"/>
  <c r="CO45" s="1"/>
  <c r="AH66"/>
  <c r="AJ66" s="1"/>
  <c r="AN66"/>
  <c r="AP66" s="1"/>
  <c r="AT66"/>
  <c r="AV66" s="1"/>
  <c r="AZ66"/>
  <c r="BB66" s="1"/>
  <c r="BF66"/>
  <c r="BH66" s="1"/>
  <c r="BL66"/>
  <c r="BN66" s="1"/>
  <c r="BR66"/>
  <c r="BT66" s="1"/>
  <c r="BX66"/>
  <c r="BZ66" s="1"/>
  <c r="CD66"/>
  <c r="CF66" s="1"/>
  <c r="CJ66"/>
  <c r="CL66" s="1"/>
  <c r="AK66"/>
  <c r="AM66" s="1"/>
  <c r="AQ66"/>
  <c r="AS66" s="1"/>
  <c r="AW66"/>
  <c r="AY66" s="1"/>
  <c r="BC66"/>
  <c r="BE66" s="1"/>
  <c r="BI66"/>
  <c r="BK66" s="1"/>
  <c r="BO66"/>
  <c r="BQ66" s="1"/>
  <c r="BU66"/>
  <c r="BW66" s="1"/>
  <c r="CA66"/>
  <c r="CC66" s="1"/>
  <c r="CG66"/>
  <c r="CI66" s="1"/>
  <c r="CM66"/>
  <c r="CO66" s="1"/>
  <c r="AH11"/>
  <c r="AJ11" s="1"/>
  <c r="AN11"/>
  <c r="AP11" s="1"/>
  <c r="AT11"/>
  <c r="AV11" s="1"/>
  <c r="AZ11"/>
  <c r="BB11" s="1"/>
  <c r="BF11"/>
  <c r="BH11" s="1"/>
  <c r="BL11"/>
  <c r="BN11" s="1"/>
  <c r="BR11"/>
  <c r="BT11" s="1"/>
  <c r="BX11"/>
  <c r="BZ11" s="1"/>
  <c r="CD11"/>
  <c r="CF11" s="1"/>
  <c r="CJ11"/>
  <c r="CL11" s="1"/>
  <c r="AK11"/>
  <c r="AM11" s="1"/>
  <c r="AQ11"/>
  <c r="AS11" s="1"/>
  <c r="AW11"/>
  <c r="AY11" s="1"/>
  <c r="BC11"/>
  <c r="BE11" s="1"/>
  <c r="BI11"/>
  <c r="BK11" s="1"/>
  <c r="BO11"/>
  <c r="BQ11" s="1"/>
  <c r="BU11"/>
  <c r="BW11" s="1"/>
  <c r="CA11"/>
  <c r="CC11" s="1"/>
  <c r="CG11"/>
  <c r="CI11" s="1"/>
  <c r="CM11"/>
  <c r="CO11" s="1"/>
  <c r="AK180"/>
  <c r="AM180" s="1"/>
  <c r="AQ180"/>
  <c r="AS180" s="1"/>
  <c r="AW180"/>
  <c r="AY180" s="1"/>
  <c r="BC180"/>
  <c r="BE180" s="1"/>
  <c r="BI180"/>
  <c r="BK180" s="1"/>
  <c r="BO180"/>
  <c r="BQ180" s="1"/>
  <c r="BU180"/>
  <c r="BW180" s="1"/>
  <c r="CA180"/>
  <c r="CC180" s="1"/>
  <c r="CG180"/>
  <c r="CI180" s="1"/>
  <c r="CM180"/>
  <c r="CO180" s="1"/>
  <c r="AZ180"/>
  <c r="BB180" s="1"/>
  <c r="BX180"/>
  <c r="BZ180" s="1"/>
  <c r="AH180"/>
  <c r="AJ180" s="1"/>
  <c r="BF180"/>
  <c r="BH180" s="1"/>
  <c r="CD180"/>
  <c r="CF180" s="1"/>
  <c r="AN180"/>
  <c r="AP180" s="1"/>
  <c r="BL180"/>
  <c r="BN180" s="1"/>
  <c r="CJ180"/>
  <c r="CL180" s="1"/>
  <c r="AT180"/>
  <c r="AV180" s="1"/>
  <c r="BR180"/>
  <c r="BT180" s="1"/>
  <c r="AK160"/>
  <c r="AM160" s="1"/>
  <c r="AQ160"/>
  <c r="AS160" s="1"/>
  <c r="AW160"/>
  <c r="AY160" s="1"/>
  <c r="BC160"/>
  <c r="BE160" s="1"/>
  <c r="BI160"/>
  <c r="BK160" s="1"/>
  <c r="BO160"/>
  <c r="BQ160" s="1"/>
  <c r="BU160"/>
  <c r="BW160" s="1"/>
  <c r="CA160"/>
  <c r="CC160" s="1"/>
  <c r="CG160"/>
  <c r="CI160" s="1"/>
  <c r="CM160"/>
  <c r="CO160" s="1"/>
  <c r="AN160"/>
  <c r="AP160" s="1"/>
  <c r="BL160"/>
  <c r="BN160" s="1"/>
  <c r="CJ160"/>
  <c r="CL160" s="1"/>
  <c r="AT160"/>
  <c r="AV160" s="1"/>
  <c r="BR160"/>
  <c r="BT160" s="1"/>
  <c r="AZ160"/>
  <c r="BB160" s="1"/>
  <c r="BX160"/>
  <c r="BZ160" s="1"/>
  <c r="AH160"/>
  <c r="AJ160" s="1"/>
  <c r="BF160"/>
  <c r="BH160" s="1"/>
  <c r="CD160"/>
  <c r="CF160" s="1"/>
  <c r="AH90"/>
  <c r="AJ90" s="1"/>
  <c r="AN90"/>
  <c r="AP90" s="1"/>
  <c r="AT90"/>
  <c r="AV90" s="1"/>
  <c r="AZ90"/>
  <c r="BB90" s="1"/>
  <c r="BF90"/>
  <c r="BH90" s="1"/>
  <c r="BL90"/>
  <c r="BN90" s="1"/>
  <c r="BR90"/>
  <c r="BT90" s="1"/>
  <c r="BX90"/>
  <c r="BZ90" s="1"/>
  <c r="CD90"/>
  <c r="CF90" s="1"/>
  <c r="CJ90"/>
  <c r="CL90" s="1"/>
  <c r="AK90"/>
  <c r="AM90" s="1"/>
  <c r="BI90"/>
  <c r="BK90" s="1"/>
  <c r="CG90"/>
  <c r="CI90" s="1"/>
  <c r="AQ90"/>
  <c r="AS90" s="1"/>
  <c r="BO90"/>
  <c r="BQ90" s="1"/>
  <c r="CM90"/>
  <c r="CO90" s="1"/>
  <c r="AW90"/>
  <c r="AY90" s="1"/>
  <c r="BU90"/>
  <c r="BW90" s="1"/>
  <c r="BC90"/>
  <c r="BE90" s="1"/>
  <c r="CA90"/>
  <c r="CC90" s="1"/>
  <c r="AH63"/>
  <c r="AJ63" s="1"/>
  <c r="AN63"/>
  <c r="AP63" s="1"/>
  <c r="AT63"/>
  <c r="AV63" s="1"/>
  <c r="AZ63"/>
  <c r="BB63" s="1"/>
  <c r="BF63"/>
  <c r="BH63" s="1"/>
  <c r="BL63"/>
  <c r="BN63" s="1"/>
  <c r="BR63"/>
  <c r="BT63" s="1"/>
  <c r="BX63"/>
  <c r="BZ63" s="1"/>
  <c r="CD63"/>
  <c r="CF63" s="1"/>
  <c r="CJ63"/>
  <c r="CL63" s="1"/>
  <c r="AK63"/>
  <c r="AM63" s="1"/>
  <c r="AQ63"/>
  <c r="AS63" s="1"/>
  <c r="AW63"/>
  <c r="AY63" s="1"/>
  <c r="BC63"/>
  <c r="BE63" s="1"/>
  <c r="BI63"/>
  <c r="BK63" s="1"/>
  <c r="BO63"/>
  <c r="BQ63" s="1"/>
  <c r="BU63"/>
  <c r="BW63" s="1"/>
  <c r="CA63"/>
  <c r="CC63" s="1"/>
  <c r="CG63"/>
  <c r="CI63" s="1"/>
  <c r="CM63"/>
  <c r="CO63" s="1"/>
  <c r="AH13"/>
  <c r="AJ13" s="1"/>
  <c r="AN13"/>
  <c r="AP13" s="1"/>
  <c r="AT13"/>
  <c r="AV13" s="1"/>
  <c r="AZ13"/>
  <c r="BB13" s="1"/>
  <c r="BF13"/>
  <c r="BH13" s="1"/>
  <c r="BL13"/>
  <c r="BN13" s="1"/>
  <c r="BR13"/>
  <c r="BT13" s="1"/>
  <c r="BX13"/>
  <c r="BZ13" s="1"/>
  <c r="CD13"/>
  <c r="CF13" s="1"/>
  <c r="CJ13"/>
  <c r="CL13" s="1"/>
  <c r="AK13"/>
  <c r="AM13" s="1"/>
  <c r="AQ13"/>
  <c r="AS13" s="1"/>
  <c r="AW13"/>
  <c r="AY13" s="1"/>
  <c r="BC13"/>
  <c r="BE13" s="1"/>
  <c r="BI13"/>
  <c r="BK13" s="1"/>
  <c r="BO13"/>
  <c r="BQ13" s="1"/>
  <c r="BU13"/>
  <c r="BW13" s="1"/>
  <c r="CA13"/>
  <c r="CC13" s="1"/>
  <c r="CG13"/>
  <c r="CI13" s="1"/>
  <c r="CM13"/>
  <c r="CO13" s="1"/>
  <c r="AK233"/>
  <c r="AM233" s="1"/>
  <c r="AQ233"/>
  <c r="AS233" s="1"/>
  <c r="AW233"/>
  <c r="AY233" s="1"/>
  <c r="BC233"/>
  <c r="BE233" s="1"/>
  <c r="BI233"/>
  <c r="BK233" s="1"/>
  <c r="BO233"/>
  <c r="BQ233" s="1"/>
  <c r="BU233"/>
  <c r="BW233" s="1"/>
  <c r="CA233"/>
  <c r="CC233" s="1"/>
  <c r="CG233"/>
  <c r="CI233" s="1"/>
  <c r="CM233"/>
  <c r="CO233" s="1"/>
  <c r="AH233"/>
  <c r="AJ233" s="1"/>
  <c r="AN233"/>
  <c r="AP233" s="1"/>
  <c r="AT233"/>
  <c r="AV233" s="1"/>
  <c r="AZ233"/>
  <c r="BB233" s="1"/>
  <c r="BF233"/>
  <c r="BH233" s="1"/>
  <c r="BL233"/>
  <c r="BN233" s="1"/>
  <c r="BR233"/>
  <c r="BT233" s="1"/>
  <c r="BX233"/>
  <c r="BZ233" s="1"/>
  <c r="CD233"/>
  <c r="CF233" s="1"/>
  <c r="CJ233"/>
  <c r="CL233" s="1"/>
  <c r="AK167"/>
  <c r="AM167" s="1"/>
  <c r="AQ167"/>
  <c r="AS167" s="1"/>
  <c r="AW167"/>
  <c r="AY167" s="1"/>
  <c r="BC167"/>
  <c r="BE167" s="1"/>
  <c r="BI167"/>
  <c r="BK167" s="1"/>
  <c r="BO167"/>
  <c r="BQ167" s="1"/>
  <c r="BU167"/>
  <c r="BW167" s="1"/>
  <c r="CA167"/>
  <c r="CC167" s="1"/>
  <c r="CG167"/>
  <c r="CI167" s="1"/>
  <c r="CM167"/>
  <c r="CO167" s="1"/>
  <c r="AN167"/>
  <c r="AP167" s="1"/>
  <c r="BL167"/>
  <c r="BN167" s="1"/>
  <c r="CJ167"/>
  <c r="CL167" s="1"/>
  <c r="AT167"/>
  <c r="AV167" s="1"/>
  <c r="BR167"/>
  <c r="BT167" s="1"/>
  <c r="AZ167"/>
  <c r="BB167" s="1"/>
  <c r="BX167"/>
  <c r="BZ167" s="1"/>
  <c r="AH167"/>
  <c r="AJ167" s="1"/>
  <c r="BF167"/>
  <c r="BH167" s="1"/>
  <c r="CD167"/>
  <c r="CF167" s="1"/>
  <c r="AK172"/>
  <c r="AM172" s="1"/>
  <c r="AQ172"/>
  <c r="AS172" s="1"/>
  <c r="AW172"/>
  <c r="AY172" s="1"/>
  <c r="BC172"/>
  <c r="BE172" s="1"/>
  <c r="BI172"/>
  <c r="BK172" s="1"/>
  <c r="BO172"/>
  <c r="BQ172" s="1"/>
  <c r="BU172"/>
  <c r="BW172" s="1"/>
  <c r="CA172"/>
  <c r="CC172" s="1"/>
  <c r="CG172"/>
  <c r="CI172" s="1"/>
  <c r="CM172"/>
  <c r="CO172" s="1"/>
  <c r="AN172"/>
  <c r="AP172" s="1"/>
  <c r="BL172"/>
  <c r="BN172" s="1"/>
  <c r="CJ172"/>
  <c r="CL172" s="1"/>
  <c r="AT172"/>
  <c r="AV172" s="1"/>
  <c r="BR172"/>
  <c r="BT172" s="1"/>
  <c r="AZ172"/>
  <c r="BB172" s="1"/>
  <c r="BX172"/>
  <c r="BZ172" s="1"/>
  <c r="AH172"/>
  <c r="AJ172" s="1"/>
  <c r="BF172"/>
  <c r="BH172" s="1"/>
  <c r="CD172"/>
  <c r="CF172" s="1"/>
  <c r="AH30"/>
  <c r="AJ30" s="1"/>
  <c r="AN30"/>
  <c r="AP30" s="1"/>
  <c r="AT30"/>
  <c r="AV30" s="1"/>
  <c r="AZ30"/>
  <c r="BB30" s="1"/>
  <c r="BF30"/>
  <c r="BH30" s="1"/>
  <c r="BL30"/>
  <c r="BN30" s="1"/>
  <c r="BR30"/>
  <c r="BT30" s="1"/>
  <c r="BX30"/>
  <c r="BZ30" s="1"/>
  <c r="CD30"/>
  <c r="CF30" s="1"/>
  <c r="CJ30"/>
  <c r="CL30" s="1"/>
  <c r="AK30"/>
  <c r="AM30" s="1"/>
  <c r="AQ30"/>
  <c r="AS30" s="1"/>
  <c r="AW30"/>
  <c r="AY30" s="1"/>
  <c r="BC30"/>
  <c r="BE30" s="1"/>
  <c r="BI30"/>
  <c r="BK30" s="1"/>
  <c r="BO30"/>
  <c r="BQ30" s="1"/>
  <c r="BU30"/>
  <c r="BW30" s="1"/>
  <c r="CA30"/>
  <c r="CC30" s="1"/>
  <c r="CG30"/>
  <c r="CI30" s="1"/>
  <c r="CM30"/>
  <c r="CO30" s="1"/>
  <c r="AK211"/>
  <c r="AM211" s="1"/>
  <c r="AQ211"/>
  <c r="AS211" s="1"/>
  <c r="AW211"/>
  <c r="AY211" s="1"/>
  <c r="BC211"/>
  <c r="BE211" s="1"/>
  <c r="BI211"/>
  <c r="BK211" s="1"/>
  <c r="BO211"/>
  <c r="BQ211" s="1"/>
  <c r="BU211"/>
  <c r="BW211" s="1"/>
  <c r="CA211"/>
  <c r="CC211" s="1"/>
  <c r="CG211"/>
  <c r="CI211" s="1"/>
  <c r="CM211"/>
  <c r="CO211" s="1"/>
  <c r="AH211"/>
  <c r="AJ211" s="1"/>
  <c r="AN211"/>
  <c r="AP211" s="1"/>
  <c r="AT211"/>
  <c r="AV211" s="1"/>
  <c r="AZ211"/>
  <c r="BB211" s="1"/>
  <c r="BF211"/>
  <c r="BH211" s="1"/>
  <c r="BL211"/>
  <c r="BN211" s="1"/>
  <c r="BR211"/>
  <c r="BT211" s="1"/>
  <c r="BX211"/>
  <c r="BZ211" s="1"/>
  <c r="CD211"/>
  <c r="CF211" s="1"/>
  <c r="CJ211"/>
  <c r="CL211" s="1"/>
  <c r="AK201"/>
  <c r="AM201" s="1"/>
  <c r="AQ201"/>
  <c r="AS201" s="1"/>
  <c r="AW201"/>
  <c r="AY201" s="1"/>
  <c r="BC201"/>
  <c r="BE201" s="1"/>
  <c r="BI201"/>
  <c r="BK201" s="1"/>
  <c r="BO201"/>
  <c r="BQ201" s="1"/>
  <c r="BU201"/>
  <c r="BW201" s="1"/>
  <c r="CA201"/>
  <c r="CC201" s="1"/>
  <c r="CG201"/>
  <c r="CI201" s="1"/>
  <c r="CM201"/>
  <c r="CO201" s="1"/>
  <c r="AZ201"/>
  <c r="BB201" s="1"/>
  <c r="BX201"/>
  <c r="BZ201" s="1"/>
  <c r="AH201"/>
  <c r="AJ201" s="1"/>
  <c r="BF201"/>
  <c r="BH201" s="1"/>
  <c r="CD201"/>
  <c r="CF201" s="1"/>
  <c r="AN201"/>
  <c r="AP201" s="1"/>
  <c r="BL201"/>
  <c r="BN201" s="1"/>
  <c r="CJ201"/>
  <c r="CL201" s="1"/>
  <c r="AT201"/>
  <c r="AV201" s="1"/>
  <c r="BR201"/>
  <c r="BT201" s="1"/>
  <c r="AK156"/>
  <c r="AM156" s="1"/>
  <c r="AQ156"/>
  <c r="AS156" s="1"/>
  <c r="AW156"/>
  <c r="AY156" s="1"/>
  <c r="BC156"/>
  <c r="BE156" s="1"/>
  <c r="BI156"/>
  <c r="BK156" s="1"/>
  <c r="BO156"/>
  <c r="BQ156" s="1"/>
  <c r="BU156"/>
  <c r="BW156" s="1"/>
  <c r="CA156"/>
  <c r="CC156" s="1"/>
  <c r="CG156"/>
  <c r="CI156" s="1"/>
  <c r="CM156"/>
  <c r="CO156" s="1"/>
  <c r="AN156"/>
  <c r="AP156" s="1"/>
  <c r="BL156"/>
  <c r="BN156" s="1"/>
  <c r="CJ156"/>
  <c r="CL156" s="1"/>
  <c r="AT156"/>
  <c r="AV156" s="1"/>
  <c r="BR156"/>
  <c r="BT156" s="1"/>
  <c r="AZ156"/>
  <c r="BB156" s="1"/>
  <c r="BX156"/>
  <c r="BZ156" s="1"/>
  <c r="AH156"/>
  <c r="AJ156" s="1"/>
  <c r="BF156"/>
  <c r="BH156" s="1"/>
  <c r="CD156"/>
  <c r="CF156" s="1"/>
  <c r="AK85"/>
  <c r="AM85" s="1"/>
  <c r="AQ85"/>
  <c r="AS85" s="1"/>
  <c r="AW85"/>
  <c r="AY85" s="1"/>
  <c r="BC85"/>
  <c r="BE85" s="1"/>
  <c r="BI85"/>
  <c r="BK85" s="1"/>
  <c r="BO85"/>
  <c r="BQ85" s="1"/>
  <c r="BU85"/>
  <c r="BW85" s="1"/>
  <c r="CA85"/>
  <c r="CC85" s="1"/>
  <c r="CG85"/>
  <c r="CI85" s="1"/>
  <c r="CM85"/>
  <c r="CO85" s="1"/>
  <c r="AH85"/>
  <c r="AJ85" s="1"/>
  <c r="AN85"/>
  <c r="AP85" s="1"/>
  <c r="AT85"/>
  <c r="AV85" s="1"/>
  <c r="AZ85"/>
  <c r="BB85" s="1"/>
  <c r="BF85"/>
  <c r="BH85" s="1"/>
  <c r="BL85"/>
  <c r="BN85" s="1"/>
  <c r="BR85"/>
  <c r="BT85" s="1"/>
  <c r="BX85"/>
  <c r="BZ85" s="1"/>
  <c r="CD85"/>
  <c r="CF85" s="1"/>
  <c r="CJ85"/>
  <c r="CL85" s="1"/>
  <c r="AH37"/>
  <c r="AJ37" s="1"/>
  <c r="AN37"/>
  <c r="AP37" s="1"/>
  <c r="AT37"/>
  <c r="AV37" s="1"/>
  <c r="AZ37"/>
  <c r="BB37" s="1"/>
  <c r="BF37"/>
  <c r="BH37" s="1"/>
  <c r="BL37"/>
  <c r="BN37" s="1"/>
  <c r="BR37"/>
  <c r="BT37" s="1"/>
  <c r="BX37"/>
  <c r="BZ37" s="1"/>
  <c r="CD37"/>
  <c r="CF37" s="1"/>
  <c r="CJ37"/>
  <c r="CL37" s="1"/>
  <c r="AK37"/>
  <c r="AM37" s="1"/>
  <c r="AQ37"/>
  <c r="AS37" s="1"/>
  <c r="AW37"/>
  <c r="AY37" s="1"/>
  <c r="BC37"/>
  <c r="BE37" s="1"/>
  <c r="BI37"/>
  <c r="BK37" s="1"/>
  <c r="BO37"/>
  <c r="BQ37" s="1"/>
  <c r="BU37"/>
  <c r="BW37" s="1"/>
  <c r="CA37"/>
  <c r="CC37" s="1"/>
  <c r="CG37"/>
  <c r="CI37" s="1"/>
  <c r="CM37"/>
  <c r="CO37" s="1"/>
  <c r="AK236"/>
  <c r="AM236" s="1"/>
  <c r="AQ236"/>
  <c r="AS236" s="1"/>
  <c r="AW236"/>
  <c r="AY236" s="1"/>
  <c r="BC236"/>
  <c r="BE236" s="1"/>
  <c r="BI236"/>
  <c r="BK236" s="1"/>
  <c r="BO236"/>
  <c r="BQ236" s="1"/>
  <c r="BU236"/>
  <c r="BW236" s="1"/>
  <c r="CA236"/>
  <c r="CC236" s="1"/>
  <c r="CG236"/>
  <c r="CI236" s="1"/>
  <c r="CM236"/>
  <c r="CO236" s="1"/>
  <c r="AH236"/>
  <c r="AJ236" s="1"/>
  <c r="AN236"/>
  <c r="AP236" s="1"/>
  <c r="AT236"/>
  <c r="AV236" s="1"/>
  <c r="AZ236"/>
  <c r="BB236" s="1"/>
  <c r="BF236"/>
  <c r="BH236" s="1"/>
  <c r="BL236"/>
  <c r="BN236" s="1"/>
  <c r="BR236"/>
  <c r="BT236" s="1"/>
  <c r="BX236"/>
  <c r="BZ236" s="1"/>
  <c r="CD236"/>
  <c r="CF236" s="1"/>
  <c r="CJ236"/>
  <c r="CL236" s="1"/>
  <c r="AK174"/>
  <c r="AM174" s="1"/>
  <c r="AQ174"/>
  <c r="AS174" s="1"/>
  <c r="AW174"/>
  <c r="AY174" s="1"/>
  <c r="BC174"/>
  <c r="BE174" s="1"/>
  <c r="BI174"/>
  <c r="BK174" s="1"/>
  <c r="BO174"/>
  <c r="BQ174" s="1"/>
  <c r="BU174"/>
  <c r="BW174" s="1"/>
  <c r="CA174"/>
  <c r="CC174" s="1"/>
  <c r="CG174"/>
  <c r="CI174" s="1"/>
  <c r="CM174"/>
  <c r="CO174" s="1"/>
  <c r="AZ174"/>
  <c r="BB174" s="1"/>
  <c r="BX174"/>
  <c r="BZ174" s="1"/>
  <c r="AH174"/>
  <c r="AJ174" s="1"/>
  <c r="BF174"/>
  <c r="BH174" s="1"/>
  <c r="CD174"/>
  <c r="CF174" s="1"/>
  <c r="AN174"/>
  <c r="AP174" s="1"/>
  <c r="BL174"/>
  <c r="BN174" s="1"/>
  <c r="CJ174"/>
  <c r="CL174" s="1"/>
  <c r="AT174"/>
  <c r="AV174" s="1"/>
  <c r="BR174"/>
  <c r="BT174" s="1"/>
  <c r="AK110"/>
  <c r="AM110" s="1"/>
  <c r="AQ110"/>
  <c r="AS110" s="1"/>
  <c r="AW110"/>
  <c r="AY110" s="1"/>
  <c r="BC110"/>
  <c r="BE110" s="1"/>
  <c r="BI110"/>
  <c r="BK110" s="1"/>
  <c r="BO110"/>
  <c r="BQ110" s="1"/>
  <c r="BU110"/>
  <c r="BW110" s="1"/>
  <c r="CA110"/>
  <c r="CC110" s="1"/>
  <c r="CG110"/>
  <c r="CI110" s="1"/>
  <c r="CM110"/>
  <c r="CO110" s="1"/>
  <c r="AN110"/>
  <c r="AP110" s="1"/>
  <c r="BL110"/>
  <c r="BN110" s="1"/>
  <c r="CJ110"/>
  <c r="CL110" s="1"/>
  <c r="AT110"/>
  <c r="AV110" s="1"/>
  <c r="BR110"/>
  <c r="BT110" s="1"/>
  <c r="AZ110"/>
  <c r="BB110" s="1"/>
  <c r="BX110"/>
  <c r="BZ110" s="1"/>
  <c r="AH110"/>
  <c r="AJ110" s="1"/>
  <c r="BF110"/>
  <c r="BH110" s="1"/>
  <c r="CD110"/>
  <c r="CF110" s="1"/>
  <c r="AH39"/>
  <c r="AJ39" s="1"/>
  <c r="AN39"/>
  <c r="AP39" s="1"/>
  <c r="AT39"/>
  <c r="AV39" s="1"/>
  <c r="AZ39"/>
  <c r="BB39" s="1"/>
  <c r="BF39"/>
  <c r="BH39" s="1"/>
  <c r="BL39"/>
  <c r="BN39" s="1"/>
  <c r="BR39"/>
  <c r="BT39" s="1"/>
  <c r="BX39"/>
  <c r="BZ39" s="1"/>
  <c r="CD39"/>
  <c r="CF39" s="1"/>
  <c r="CJ39"/>
  <c r="CL39" s="1"/>
  <c r="AK39"/>
  <c r="AM39" s="1"/>
  <c r="AQ39"/>
  <c r="AS39" s="1"/>
  <c r="AW39"/>
  <c r="AY39" s="1"/>
  <c r="BC39"/>
  <c r="BE39" s="1"/>
  <c r="BI39"/>
  <c r="BK39" s="1"/>
  <c r="BO39"/>
  <c r="BQ39" s="1"/>
  <c r="BU39"/>
  <c r="BW39" s="1"/>
  <c r="CA39"/>
  <c r="CC39" s="1"/>
  <c r="CG39"/>
  <c r="CI39" s="1"/>
  <c r="CM39"/>
  <c r="CO39" s="1"/>
  <c r="AH10"/>
  <c r="AJ10" s="1"/>
  <c r="AN10"/>
  <c r="AP10" s="1"/>
  <c r="AT10"/>
  <c r="AV10" s="1"/>
  <c r="AZ10"/>
  <c r="BB10" s="1"/>
  <c r="BF10"/>
  <c r="BH10" s="1"/>
  <c r="BL10"/>
  <c r="BN10" s="1"/>
  <c r="BR10"/>
  <c r="BT10" s="1"/>
  <c r="BX10"/>
  <c r="BZ10" s="1"/>
  <c r="CD10"/>
  <c r="CF10" s="1"/>
  <c r="CJ10"/>
  <c r="CL10" s="1"/>
  <c r="AK10"/>
  <c r="AM10" s="1"/>
  <c r="AQ10"/>
  <c r="AS10" s="1"/>
  <c r="AW10"/>
  <c r="AY10" s="1"/>
  <c r="BC10"/>
  <c r="BE10" s="1"/>
  <c r="BI10"/>
  <c r="BK10" s="1"/>
  <c r="BO10"/>
  <c r="BQ10" s="1"/>
  <c r="BU10"/>
  <c r="BW10" s="1"/>
  <c r="CA10"/>
  <c r="CC10" s="1"/>
  <c r="CG10"/>
  <c r="CI10" s="1"/>
  <c r="CM10"/>
  <c r="CO10" s="1"/>
  <c r="CP32"/>
  <c r="CP193"/>
  <c r="CP142"/>
  <c r="CP168"/>
  <c r="CQ168" s="1"/>
  <c r="CP139"/>
  <c r="CP197"/>
  <c r="CP179"/>
  <c r="CP126"/>
  <c r="CP219"/>
  <c r="AK232"/>
  <c r="AM232" s="1"/>
  <c r="AQ232"/>
  <c r="AS232" s="1"/>
  <c r="AW232"/>
  <c r="AY232" s="1"/>
  <c r="BC232"/>
  <c r="BE232" s="1"/>
  <c r="BI232"/>
  <c r="BK232" s="1"/>
  <c r="BO232"/>
  <c r="BQ232" s="1"/>
  <c r="BU232"/>
  <c r="BW232" s="1"/>
  <c r="CA232"/>
  <c r="CC232" s="1"/>
  <c r="CG232"/>
  <c r="CI232" s="1"/>
  <c r="CM232"/>
  <c r="CO232" s="1"/>
  <c r="AH232"/>
  <c r="AJ232" s="1"/>
  <c r="AN232"/>
  <c r="AP232" s="1"/>
  <c r="AT232"/>
  <c r="AV232" s="1"/>
  <c r="AZ232"/>
  <c r="BB232" s="1"/>
  <c r="BF232"/>
  <c r="BH232" s="1"/>
  <c r="BL232"/>
  <c r="BN232" s="1"/>
  <c r="BR232"/>
  <c r="BT232" s="1"/>
  <c r="BX232"/>
  <c r="BZ232" s="1"/>
  <c r="CD232"/>
  <c r="CF232" s="1"/>
  <c r="CJ232"/>
  <c r="CL232" s="1"/>
  <c r="AK198"/>
  <c r="AM198" s="1"/>
  <c r="AQ198"/>
  <c r="AS198" s="1"/>
  <c r="AW198"/>
  <c r="AY198" s="1"/>
  <c r="BC198"/>
  <c r="BE198" s="1"/>
  <c r="BI198"/>
  <c r="BK198" s="1"/>
  <c r="BO198"/>
  <c r="BQ198" s="1"/>
  <c r="BU198"/>
  <c r="BW198" s="1"/>
  <c r="CA198"/>
  <c r="CC198" s="1"/>
  <c r="CG198"/>
  <c r="CI198" s="1"/>
  <c r="CM198"/>
  <c r="CO198" s="1"/>
  <c r="AN198"/>
  <c r="AP198" s="1"/>
  <c r="BL198"/>
  <c r="BN198" s="1"/>
  <c r="CJ198"/>
  <c r="CL198" s="1"/>
  <c r="AT198"/>
  <c r="AV198" s="1"/>
  <c r="BR198"/>
  <c r="BT198" s="1"/>
  <c r="AZ198"/>
  <c r="BB198" s="1"/>
  <c r="BX198"/>
  <c r="BZ198" s="1"/>
  <c r="AH198"/>
  <c r="AJ198" s="1"/>
  <c r="BF198"/>
  <c r="BH198" s="1"/>
  <c r="CD198"/>
  <c r="CF198" s="1"/>
  <c r="AK161"/>
  <c r="AM161" s="1"/>
  <c r="AQ161"/>
  <c r="AS161" s="1"/>
  <c r="AW161"/>
  <c r="AY161" s="1"/>
  <c r="BC161"/>
  <c r="BE161" s="1"/>
  <c r="BI161"/>
  <c r="BK161" s="1"/>
  <c r="BO161"/>
  <c r="BQ161" s="1"/>
  <c r="BU161"/>
  <c r="BW161" s="1"/>
  <c r="CA161"/>
  <c r="CC161" s="1"/>
  <c r="CG161"/>
  <c r="CI161" s="1"/>
  <c r="CM161"/>
  <c r="CO161" s="1"/>
  <c r="AZ161"/>
  <c r="BB161" s="1"/>
  <c r="BX161"/>
  <c r="BZ161" s="1"/>
  <c r="AH161"/>
  <c r="AJ161" s="1"/>
  <c r="BF161"/>
  <c r="BH161" s="1"/>
  <c r="CD161"/>
  <c r="CF161" s="1"/>
  <c r="AN161"/>
  <c r="AP161" s="1"/>
  <c r="BL161"/>
  <c r="BN161" s="1"/>
  <c r="CJ161"/>
  <c r="CL161" s="1"/>
  <c r="AT161"/>
  <c r="AV161" s="1"/>
  <c r="BR161"/>
  <c r="BT161" s="1"/>
  <c r="AK176"/>
  <c r="AM176" s="1"/>
  <c r="AQ176"/>
  <c r="AS176" s="1"/>
  <c r="AW176"/>
  <c r="AY176" s="1"/>
  <c r="BC176"/>
  <c r="BE176" s="1"/>
  <c r="BI176"/>
  <c r="BK176" s="1"/>
  <c r="BO176"/>
  <c r="BQ176" s="1"/>
  <c r="BU176"/>
  <c r="BW176" s="1"/>
  <c r="CA176"/>
  <c r="CC176" s="1"/>
  <c r="CG176"/>
  <c r="CI176" s="1"/>
  <c r="CM176"/>
  <c r="CO176" s="1"/>
  <c r="AZ176"/>
  <c r="BB176" s="1"/>
  <c r="BX176"/>
  <c r="BZ176" s="1"/>
  <c r="AH176"/>
  <c r="AJ176" s="1"/>
  <c r="BF176"/>
  <c r="BH176" s="1"/>
  <c r="CD176"/>
  <c r="CF176" s="1"/>
  <c r="AN176"/>
  <c r="AP176" s="1"/>
  <c r="BL176"/>
  <c r="BN176" s="1"/>
  <c r="CJ176"/>
  <c r="CL176" s="1"/>
  <c r="AT176"/>
  <c r="AV176" s="1"/>
  <c r="BR176"/>
  <c r="BT176" s="1"/>
  <c r="AH53"/>
  <c r="AJ53" s="1"/>
  <c r="AN53"/>
  <c r="AP53" s="1"/>
  <c r="AT53"/>
  <c r="AV53" s="1"/>
  <c r="AZ53"/>
  <c r="BB53" s="1"/>
  <c r="BF53"/>
  <c r="BH53" s="1"/>
  <c r="BL53"/>
  <c r="BN53" s="1"/>
  <c r="BR53"/>
  <c r="BT53" s="1"/>
  <c r="BX53"/>
  <c r="BZ53" s="1"/>
  <c r="CD53"/>
  <c r="CF53" s="1"/>
  <c r="CJ53"/>
  <c r="CL53" s="1"/>
  <c r="AK53"/>
  <c r="AM53" s="1"/>
  <c r="AQ53"/>
  <c r="AS53" s="1"/>
  <c r="AW53"/>
  <c r="AY53" s="1"/>
  <c r="BC53"/>
  <c r="BE53" s="1"/>
  <c r="BI53"/>
  <c r="BK53" s="1"/>
  <c r="BO53"/>
  <c r="BQ53" s="1"/>
  <c r="BU53"/>
  <c r="BW53" s="1"/>
  <c r="CA53"/>
  <c r="CC53" s="1"/>
  <c r="CG53"/>
  <c r="CI53" s="1"/>
  <c r="CM53"/>
  <c r="CO53" s="1"/>
  <c r="AK173"/>
  <c r="AM173" s="1"/>
  <c r="AQ173"/>
  <c r="AS173" s="1"/>
  <c r="AW173"/>
  <c r="AY173" s="1"/>
  <c r="BC173"/>
  <c r="BE173" s="1"/>
  <c r="BI173"/>
  <c r="BK173" s="1"/>
  <c r="BO173"/>
  <c r="BQ173" s="1"/>
  <c r="BU173"/>
  <c r="BW173" s="1"/>
  <c r="CA173"/>
  <c r="CC173" s="1"/>
  <c r="CG173"/>
  <c r="CI173" s="1"/>
  <c r="CM173"/>
  <c r="CO173" s="1"/>
  <c r="AN173"/>
  <c r="AP173" s="1"/>
  <c r="BL173"/>
  <c r="BN173" s="1"/>
  <c r="CJ173"/>
  <c r="CL173" s="1"/>
  <c r="AT173"/>
  <c r="AV173" s="1"/>
  <c r="BR173"/>
  <c r="BT173" s="1"/>
  <c r="AZ173"/>
  <c r="BB173" s="1"/>
  <c r="BX173"/>
  <c r="BZ173" s="1"/>
  <c r="AH173"/>
  <c r="AJ173" s="1"/>
  <c r="BF173"/>
  <c r="BH173" s="1"/>
  <c r="CD173"/>
  <c r="CF173" s="1"/>
  <c r="AH60"/>
  <c r="AJ60" s="1"/>
  <c r="AN60"/>
  <c r="AP60" s="1"/>
  <c r="AT60"/>
  <c r="AV60" s="1"/>
  <c r="AZ60"/>
  <c r="BB60" s="1"/>
  <c r="BF60"/>
  <c r="BH60" s="1"/>
  <c r="BL60"/>
  <c r="BN60" s="1"/>
  <c r="BR60"/>
  <c r="BT60" s="1"/>
  <c r="BX60"/>
  <c r="BZ60" s="1"/>
  <c r="CD60"/>
  <c r="CF60" s="1"/>
  <c r="CJ60"/>
  <c r="CL60" s="1"/>
  <c r="AK60"/>
  <c r="AM60" s="1"/>
  <c r="AQ60"/>
  <c r="AS60" s="1"/>
  <c r="AW60"/>
  <c r="AY60" s="1"/>
  <c r="BC60"/>
  <c r="BE60" s="1"/>
  <c r="BI60"/>
  <c r="BK60" s="1"/>
  <c r="BO60"/>
  <c r="BQ60" s="1"/>
  <c r="BU60"/>
  <c r="BW60" s="1"/>
  <c r="CA60"/>
  <c r="CC60" s="1"/>
  <c r="CG60"/>
  <c r="CI60" s="1"/>
  <c r="CM60"/>
  <c r="CO60" s="1"/>
  <c r="AH70"/>
  <c r="AJ70" s="1"/>
  <c r="AN70"/>
  <c r="AP70" s="1"/>
  <c r="AT70"/>
  <c r="AV70" s="1"/>
  <c r="AZ70"/>
  <c r="BB70" s="1"/>
  <c r="BF70"/>
  <c r="BH70" s="1"/>
  <c r="BL70"/>
  <c r="BN70" s="1"/>
  <c r="BR70"/>
  <c r="BT70" s="1"/>
  <c r="BX70"/>
  <c r="BZ70" s="1"/>
  <c r="CD70"/>
  <c r="CF70" s="1"/>
  <c r="CJ70"/>
  <c r="CL70" s="1"/>
  <c r="AK70"/>
  <c r="AM70" s="1"/>
  <c r="AQ70"/>
  <c r="AS70" s="1"/>
  <c r="AW70"/>
  <c r="AY70" s="1"/>
  <c r="BC70"/>
  <c r="BE70" s="1"/>
  <c r="BI70"/>
  <c r="BK70" s="1"/>
  <c r="BO70"/>
  <c r="BQ70" s="1"/>
  <c r="BU70"/>
  <c r="BW70" s="1"/>
  <c r="CA70"/>
  <c r="CC70" s="1"/>
  <c r="CG70"/>
  <c r="CI70" s="1"/>
  <c r="CM70"/>
  <c r="CO70" s="1"/>
  <c r="AK177"/>
  <c r="AM177" s="1"/>
  <c r="AQ177"/>
  <c r="AS177" s="1"/>
  <c r="AW177"/>
  <c r="AY177" s="1"/>
  <c r="BC177"/>
  <c r="BE177" s="1"/>
  <c r="BI177"/>
  <c r="BK177" s="1"/>
  <c r="BO177"/>
  <c r="BQ177" s="1"/>
  <c r="BU177"/>
  <c r="BW177" s="1"/>
  <c r="CA177"/>
  <c r="CC177" s="1"/>
  <c r="CG177"/>
  <c r="CI177" s="1"/>
  <c r="CM177"/>
  <c r="CO177" s="1"/>
  <c r="AN177"/>
  <c r="AP177" s="1"/>
  <c r="BL177"/>
  <c r="BN177" s="1"/>
  <c r="CJ177"/>
  <c r="CL177" s="1"/>
  <c r="AT177"/>
  <c r="AV177" s="1"/>
  <c r="BR177"/>
  <c r="BT177" s="1"/>
  <c r="AZ177"/>
  <c r="BB177" s="1"/>
  <c r="BX177"/>
  <c r="BZ177" s="1"/>
  <c r="AH177"/>
  <c r="AJ177" s="1"/>
  <c r="BF177"/>
  <c r="BH177" s="1"/>
  <c r="CD177"/>
  <c r="CF177" s="1"/>
  <c r="AH106"/>
  <c r="AJ106" s="1"/>
  <c r="AN106"/>
  <c r="AP106" s="1"/>
  <c r="AT106"/>
  <c r="AV106" s="1"/>
  <c r="AZ106"/>
  <c r="BB106" s="1"/>
  <c r="BF106"/>
  <c r="BH106" s="1"/>
  <c r="BL106"/>
  <c r="BN106" s="1"/>
  <c r="BR106"/>
  <c r="BT106" s="1"/>
  <c r="BX106"/>
  <c r="BZ106" s="1"/>
  <c r="CD106"/>
  <c r="CF106" s="1"/>
  <c r="CJ106"/>
  <c r="CL106" s="1"/>
  <c r="AW106"/>
  <c r="AY106" s="1"/>
  <c r="BU106"/>
  <c r="BW106" s="1"/>
  <c r="BC106"/>
  <c r="BE106" s="1"/>
  <c r="CA106"/>
  <c r="CC106" s="1"/>
  <c r="AK106"/>
  <c r="AM106" s="1"/>
  <c r="BI106"/>
  <c r="BK106" s="1"/>
  <c r="CG106"/>
  <c r="CI106" s="1"/>
  <c r="AQ106"/>
  <c r="AS106" s="1"/>
  <c r="BO106"/>
  <c r="BQ106" s="1"/>
  <c r="CM106"/>
  <c r="CO106" s="1"/>
  <c r="AK226"/>
  <c r="AM226" s="1"/>
  <c r="AQ226"/>
  <c r="AS226" s="1"/>
  <c r="AW226"/>
  <c r="AY226" s="1"/>
  <c r="BC226"/>
  <c r="BE226" s="1"/>
  <c r="BI226"/>
  <c r="BK226" s="1"/>
  <c r="BO226"/>
  <c r="BQ226" s="1"/>
  <c r="BU226"/>
  <c r="BW226" s="1"/>
  <c r="CA226"/>
  <c r="CC226" s="1"/>
  <c r="CG226"/>
  <c r="CI226" s="1"/>
  <c r="CM226"/>
  <c r="CO226" s="1"/>
  <c r="AH226"/>
  <c r="AJ226" s="1"/>
  <c r="AN226"/>
  <c r="AP226" s="1"/>
  <c r="AT226"/>
  <c r="AV226" s="1"/>
  <c r="AZ226"/>
  <c r="BB226" s="1"/>
  <c r="BF226"/>
  <c r="BH226" s="1"/>
  <c r="BL226"/>
  <c r="BN226" s="1"/>
  <c r="BR226"/>
  <c r="BT226" s="1"/>
  <c r="BX226"/>
  <c r="BZ226" s="1"/>
  <c r="CD226"/>
  <c r="CF226" s="1"/>
  <c r="CJ226"/>
  <c r="CL226" s="1"/>
  <c r="AH48"/>
  <c r="AJ48" s="1"/>
  <c r="AN48"/>
  <c r="AP48" s="1"/>
  <c r="AT48"/>
  <c r="AV48" s="1"/>
  <c r="AZ48"/>
  <c r="BB48" s="1"/>
  <c r="BF48"/>
  <c r="BH48" s="1"/>
  <c r="BL48"/>
  <c r="BN48" s="1"/>
  <c r="BR48"/>
  <c r="BT48" s="1"/>
  <c r="BX48"/>
  <c r="BZ48" s="1"/>
  <c r="CD48"/>
  <c r="CF48" s="1"/>
  <c r="CJ48"/>
  <c r="CL48" s="1"/>
  <c r="AK48"/>
  <c r="AM48" s="1"/>
  <c r="AQ48"/>
  <c r="AS48" s="1"/>
  <c r="AW48"/>
  <c r="AY48" s="1"/>
  <c r="BC48"/>
  <c r="BE48" s="1"/>
  <c r="BI48"/>
  <c r="BK48" s="1"/>
  <c r="BO48"/>
  <c r="BQ48" s="1"/>
  <c r="BU48"/>
  <c r="BW48" s="1"/>
  <c r="CA48"/>
  <c r="CC48" s="1"/>
  <c r="CG48"/>
  <c r="CI48" s="1"/>
  <c r="CM48"/>
  <c r="CO48" s="1"/>
  <c r="AH124"/>
  <c r="AJ124" s="1"/>
  <c r="AN124"/>
  <c r="AP124" s="1"/>
  <c r="AT124"/>
  <c r="AV124" s="1"/>
  <c r="AZ124"/>
  <c r="BB124" s="1"/>
  <c r="BF124"/>
  <c r="BH124" s="1"/>
  <c r="BL124"/>
  <c r="BN124" s="1"/>
  <c r="BR124"/>
  <c r="BT124" s="1"/>
  <c r="BX124"/>
  <c r="BZ124" s="1"/>
  <c r="CD124"/>
  <c r="CF124" s="1"/>
  <c r="CJ124"/>
  <c r="CL124" s="1"/>
  <c r="AK124"/>
  <c r="AM124" s="1"/>
  <c r="BI124"/>
  <c r="BK124" s="1"/>
  <c r="CG124"/>
  <c r="CI124" s="1"/>
  <c r="AQ124"/>
  <c r="AS124" s="1"/>
  <c r="BO124"/>
  <c r="BQ124" s="1"/>
  <c r="CM124"/>
  <c r="CO124" s="1"/>
  <c r="AW124"/>
  <c r="AY124" s="1"/>
  <c r="BU124"/>
  <c r="BW124" s="1"/>
  <c r="BC124"/>
  <c r="BE124" s="1"/>
  <c r="CA124"/>
  <c r="CC124" s="1"/>
  <c r="AH6"/>
  <c r="AJ6" s="1"/>
  <c r="AN6"/>
  <c r="AP6" s="1"/>
  <c r="AT6"/>
  <c r="AV6" s="1"/>
  <c r="AZ6"/>
  <c r="BB6" s="1"/>
  <c r="BF6"/>
  <c r="BH6" s="1"/>
  <c r="BL6"/>
  <c r="BN6" s="1"/>
  <c r="BR6"/>
  <c r="BT6" s="1"/>
  <c r="BX6"/>
  <c r="BZ6" s="1"/>
  <c r="CD6"/>
  <c r="CF6" s="1"/>
  <c r="CJ6"/>
  <c r="CL6" s="1"/>
  <c r="AK6"/>
  <c r="AM6" s="1"/>
  <c r="AQ6"/>
  <c r="AS6" s="1"/>
  <c r="AW6"/>
  <c r="AY6" s="1"/>
  <c r="BC6"/>
  <c r="BE6" s="1"/>
  <c r="BI6"/>
  <c r="BK6" s="1"/>
  <c r="BO6"/>
  <c r="BQ6" s="1"/>
  <c r="BU6"/>
  <c r="BW6" s="1"/>
  <c r="CA6"/>
  <c r="CC6" s="1"/>
  <c r="CG6"/>
  <c r="CI6" s="1"/>
  <c r="CM6"/>
  <c r="CO6" s="1"/>
  <c r="AH34"/>
  <c r="AJ34" s="1"/>
  <c r="AN34"/>
  <c r="AP34" s="1"/>
  <c r="AT34"/>
  <c r="AV34" s="1"/>
  <c r="AZ34"/>
  <c r="BB34" s="1"/>
  <c r="BF34"/>
  <c r="BH34" s="1"/>
  <c r="BL34"/>
  <c r="BN34" s="1"/>
  <c r="BR34"/>
  <c r="BT34" s="1"/>
  <c r="BX34"/>
  <c r="BZ34" s="1"/>
  <c r="CD34"/>
  <c r="CF34" s="1"/>
  <c r="CJ34"/>
  <c r="CL34" s="1"/>
  <c r="AK34"/>
  <c r="AM34" s="1"/>
  <c r="AQ34"/>
  <c r="AS34" s="1"/>
  <c r="AW34"/>
  <c r="AY34" s="1"/>
  <c r="BC34"/>
  <c r="BE34" s="1"/>
  <c r="BI34"/>
  <c r="BK34" s="1"/>
  <c r="BO34"/>
  <c r="BQ34" s="1"/>
  <c r="BU34"/>
  <c r="BW34" s="1"/>
  <c r="CA34"/>
  <c r="CC34" s="1"/>
  <c r="CG34"/>
  <c r="CI34" s="1"/>
  <c r="CM34"/>
  <c r="CO34" s="1"/>
  <c r="AH65"/>
  <c r="AJ65" s="1"/>
  <c r="AN65"/>
  <c r="AP65" s="1"/>
  <c r="AT65"/>
  <c r="AV65" s="1"/>
  <c r="AZ65"/>
  <c r="BB65" s="1"/>
  <c r="BF65"/>
  <c r="BH65" s="1"/>
  <c r="BL65"/>
  <c r="BN65" s="1"/>
  <c r="BR65"/>
  <c r="BT65" s="1"/>
  <c r="BX65"/>
  <c r="BZ65" s="1"/>
  <c r="CD65"/>
  <c r="CF65" s="1"/>
  <c r="CJ65"/>
  <c r="CL65" s="1"/>
  <c r="AK65"/>
  <c r="AM65" s="1"/>
  <c r="AQ65"/>
  <c r="AS65" s="1"/>
  <c r="AW65"/>
  <c r="AY65" s="1"/>
  <c r="BC65"/>
  <c r="BE65" s="1"/>
  <c r="BI65"/>
  <c r="BK65" s="1"/>
  <c r="BO65"/>
  <c r="BQ65" s="1"/>
  <c r="BU65"/>
  <c r="BW65" s="1"/>
  <c r="CA65"/>
  <c r="CC65" s="1"/>
  <c r="CG65"/>
  <c r="CI65" s="1"/>
  <c r="CM65"/>
  <c r="CO65" s="1"/>
  <c r="AK203"/>
  <c r="AM203" s="1"/>
  <c r="AQ203"/>
  <c r="AS203" s="1"/>
  <c r="AW203"/>
  <c r="AY203" s="1"/>
  <c r="BC203"/>
  <c r="BE203" s="1"/>
  <c r="BI203"/>
  <c r="BK203" s="1"/>
  <c r="BO203"/>
  <c r="BQ203" s="1"/>
  <c r="BU203"/>
  <c r="BW203" s="1"/>
  <c r="CA203"/>
  <c r="CC203" s="1"/>
  <c r="CG203"/>
  <c r="CI203" s="1"/>
  <c r="CM203"/>
  <c r="CO203" s="1"/>
  <c r="AN203"/>
  <c r="AP203" s="1"/>
  <c r="BL203"/>
  <c r="BN203" s="1"/>
  <c r="CJ203"/>
  <c r="CL203" s="1"/>
  <c r="AT203"/>
  <c r="AV203" s="1"/>
  <c r="BR203"/>
  <c r="BT203" s="1"/>
  <c r="AZ203"/>
  <c r="BB203" s="1"/>
  <c r="BX203"/>
  <c r="BZ203" s="1"/>
  <c r="AH203"/>
  <c r="AJ203" s="1"/>
  <c r="BF203"/>
  <c r="BH203" s="1"/>
  <c r="CD203"/>
  <c r="CF203" s="1"/>
  <c r="AH43"/>
  <c r="AJ43" s="1"/>
  <c r="AN43"/>
  <c r="AP43" s="1"/>
  <c r="AT43"/>
  <c r="AV43" s="1"/>
  <c r="AZ43"/>
  <c r="BB43" s="1"/>
  <c r="BF43"/>
  <c r="BH43" s="1"/>
  <c r="BL43"/>
  <c r="BN43" s="1"/>
  <c r="BR43"/>
  <c r="BT43" s="1"/>
  <c r="BX43"/>
  <c r="BZ43" s="1"/>
  <c r="CD43"/>
  <c r="CF43" s="1"/>
  <c r="CJ43"/>
  <c r="CL43" s="1"/>
  <c r="AK43"/>
  <c r="AM43" s="1"/>
  <c r="AQ43"/>
  <c r="AS43" s="1"/>
  <c r="AW43"/>
  <c r="AY43" s="1"/>
  <c r="BC43"/>
  <c r="BE43" s="1"/>
  <c r="BI43"/>
  <c r="BK43" s="1"/>
  <c r="BO43"/>
  <c r="BQ43" s="1"/>
  <c r="BU43"/>
  <c r="BW43" s="1"/>
  <c r="CA43"/>
  <c r="CC43" s="1"/>
  <c r="CG43"/>
  <c r="CI43" s="1"/>
  <c r="CM43"/>
  <c r="CO43" s="1"/>
  <c r="AK190"/>
  <c r="AM190" s="1"/>
  <c r="AQ190"/>
  <c r="AS190" s="1"/>
  <c r="AW190"/>
  <c r="AY190" s="1"/>
  <c r="BC190"/>
  <c r="BE190" s="1"/>
  <c r="BI190"/>
  <c r="BK190" s="1"/>
  <c r="BO190"/>
  <c r="BQ190" s="1"/>
  <c r="BU190"/>
  <c r="BW190" s="1"/>
  <c r="CA190"/>
  <c r="CC190" s="1"/>
  <c r="CG190"/>
  <c r="CI190" s="1"/>
  <c r="CM190"/>
  <c r="CO190" s="1"/>
  <c r="AN190"/>
  <c r="AP190" s="1"/>
  <c r="BL190"/>
  <c r="BN190" s="1"/>
  <c r="CJ190"/>
  <c r="CL190" s="1"/>
  <c r="AT190"/>
  <c r="AV190" s="1"/>
  <c r="BR190"/>
  <c r="BT190" s="1"/>
  <c r="AZ190"/>
  <c r="BB190" s="1"/>
  <c r="BX190"/>
  <c r="BZ190" s="1"/>
  <c r="AH190"/>
  <c r="AJ190" s="1"/>
  <c r="BF190"/>
  <c r="BH190" s="1"/>
  <c r="CD190"/>
  <c r="CF190" s="1"/>
  <c r="AK221"/>
  <c r="AM221" s="1"/>
  <c r="AQ221"/>
  <c r="AS221" s="1"/>
  <c r="AW221"/>
  <c r="AY221" s="1"/>
  <c r="BC221"/>
  <c r="BE221" s="1"/>
  <c r="BI221"/>
  <c r="BK221" s="1"/>
  <c r="BO221"/>
  <c r="BQ221" s="1"/>
  <c r="BU221"/>
  <c r="BW221" s="1"/>
  <c r="CA221"/>
  <c r="CC221" s="1"/>
  <c r="CG221"/>
  <c r="CI221" s="1"/>
  <c r="CM221"/>
  <c r="CO221" s="1"/>
  <c r="AH221"/>
  <c r="AJ221" s="1"/>
  <c r="AN221"/>
  <c r="AP221" s="1"/>
  <c r="AT221"/>
  <c r="AV221" s="1"/>
  <c r="AZ221"/>
  <c r="BB221" s="1"/>
  <c r="BF221"/>
  <c r="BH221" s="1"/>
  <c r="BL221"/>
  <c r="BN221" s="1"/>
  <c r="BR221"/>
  <c r="BT221" s="1"/>
  <c r="BX221"/>
  <c r="BZ221" s="1"/>
  <c r="CD221"/>
  <c r="CF221" s="1"/>
  <c r="CJ221"/>
  <c r="CL221" s="1"/>
  <c r="AK127"/>
  <c r="AM127" s="1"/>
  <c r="AQ127"/>
  <c r="AS127" s="1"/>
  <c r="AW127"/>
  <c r="AY127" s="1"/>
  <c r="BC127"/>
  <c r="BE127" s="1"/>
  <c r="BI127"/>
  <c r="BK127" s="1"/>
  <c r="BO127"/>
  <c r="BQ127" s="1"/>
  <c r="BU127"/>
  <c r="BW127" s="1"/>
  <c r="CA127"/>
  <c r="CC127" s="1"/>
  <c r="CG127"/>
  <c r="CI127" s="1"/>
  <c r="CM127"/>
  <c r="CO127" s="1"/>
  <c r="AN127"/>
  <c r="AP127" s="1"/>
  <c r="BL127"/>
  <c r="BN127" s="1"/>
  <c r="CJ127"/>
  <c r="CL127" s="1"/>
  <c r="AT127"/>
  <c r="AV127" s="1"/>
  <c r="BR127"/>
  <c r="BT127" s="1"/>
  <c r="AZ127"/>
  <c r="BB127" s="1"/>
  <c r="BX127"/>
  <c r="BZ127" s="1"/>
  <c r="AH127"/>
  <c r="AJ127" s="1"/>
  <c r="BF127"/>
  <c r="BH127" s="1"/>
  <c r="CD127"/>
  <c r="CF127" s="1"/>
  <c r="AH138"/>
  <c r="AJ138" s="1"/>
  <c r="AN138"/>
  <c r="AP138" s="1"/>
  <c r="AT138"/>
  <c r="AV138" s="1"/>
  <c r="AZ138"/>
  <c r="BB138" s="1"/>
  <c r="BF138"/>
  <c r="BH138" s="1"/>
  <c r="BL138"/>
  <c r="BN138" s="1"/>
  <c r="BR138"/>
  <c r="BT138" s="1"/>
  <c r="BX138"/>
  <c r="BZ138" s="1"/>
  <c r="CD138"/>
  <c r="CF138" s="1"/>
  <c r="CJ138"/>
  <c r="CL138" s="1"/>
  <c r="AW138"/>
  <c r="AY138" s="1"/>
  <c r="BU138"/>
  <c r="BW138" s="1"/>
  <c r="BC138"/>
  <c r="BE138" s="1"/>
  <c r="CA138"/>
  <c r="CC138" s="1"/>
  <c r="AK138"/>
  <c r="AM138" s="1"/>
  <c r="BI138"/>
  <c r="BK138" s="1"/>
  <c r="CG138"/>
  <c r="CI138" s="1"/>
  <c r="AQ138"/>
  <c r="AS138" s="1"/>
  <c r="BO138"/>
  <c r="BQ138" s="1"/>
  <c r="CM138"/>
  <c r="CO138" s="1"/>
  <c r="AH92"/>
  <c r="AJ92" s="1"/>
  <c r="AN92"/>
  <c r="AP92" s="1"/>
  <c r="AT92"/>
  <c r="AV92" s="1"/>
  <c r="AZ92"/>
  <c r="BB92" s="1"/>
  <c r="BF92"/>
  <c r="BH92" s="1"/>
  <c r="BL92"/>
  <c r="BN92" s="1"/>
  <c r="BR92"/>
  <c r="BT92" s="1"/>
  <c r="BX92"/>
  <c r="BZ92" s="1"/>
  <c r="CD92"/>
  <c r="CF92" s="1"/>
  <c r="CJ92"/>
  <c r="CL92" s="1"/>
  <c r="AK92"/>
  <c r="AM92" s="1"/>
  <c r="AQ92"/>
  <c r="AS92" s="1"/>
  <c r="AW92"/>
  <c r="AY92" s="1"/>
  <c r="BC92"/>
  <c r="BE92" s="1"/>
  <c r="BI92"/>
  <c r="BK92" s="1"/>
  <c r="BO92"/>
  <c r="BQ92" s="1"/>
  <c r="BU92"/>
  <c r="BW92" s="1"/>
  <c r="CA92"/>
  <c r="CC92" s="1"/>
  <c r="CG92"/>
  <c r="CI92" s="1"/>
  <c r="CM92"/>
  <c r="CO92" s="1"/>
  <c r="AH71"/>
  <c r="AJ71" s="1"/>
  <c r="AN71"/>
  <c r="AP71" s="1"/>
  <c r="AT71"/>
  <c r="AV71" s="1"/>
  <c r="AZ71"/>
  <c r="BB71" s="1"/>
  <c r="BF71"/>
  <c r="BH71" s="1"/>
  <c r="BL71"/>
  <c r="BN71" s="1"/>
  <c r="BR71"/>
  <c r="BT71" s="1"/>
  <c r="BX71"/>
  <c r="BZ71" s="1"/>
  <c r="CD71"/>
  <c r="CF71" s="1"/>
  <c r="CJ71"/>
  <c r="CL71" s="1"/>
  <c r="AK71"/>
  <c r="AM71" s="1"/>
  <c r="AQ71"/>
  <c r="AS71" s="1"/>
  <c r="AW71"/>
  <c r="AY71" s="1"/>
  <c r="BC71"/>
  <c r="BE71" s="1"/>
  <c r="BI71"/>
  <c r="BK71" s="1"/>
  <c r="BO71"/>
  <c r="BQ71" s="1"/>
  <c r="BU71"/>
  <c r="BW71" s="1"/>
  <c r="CA71"/>
  <c r="CC71" s="1"/>
  <c r="CG71"/>
  <c r="CI71" s="1"/>
  <c r="CM71"/>
  <c r="CO71" s="1"/>
  <c r="AK242"/>
  <c r="AM242" s="1"/>
  <c r="AQ242"/>
  <c r="AS242" s="1"/>
  <c r="AW242"/>
  <c r="AY242" s="1"/>
  <c r="BC242"/>
  <c r="BE242" s="1"/>
  <c r="BI242"/>
  <c r="BK242" s="1"/>
  <c r="BO242"/>
  <c r="BQ242" s="1"/>
  <c r="BU242"/>
  <c r="BW242" s="1"/>
  <c r="CA242"/>
  <c r="CC242" s="1"/>
  <c r="CG242"/>
  <c r="CI242" s="1"/>
  <c r="CM242"/>
  <c r="CO242" s="1"/>
  <c r="AH242"/>
  <c r="AJ242" s="1"/>
  <c r="AN242"/>
  <c r="AP242" s="1"/>
  <c r="AT242"/>
  <c r="AV242" s="1"/>
  <c r="AZ242"/>
  <c r="BB242" s="1"/>
  <c r="BF242"/>
  <c r="BH242" s="1"/>
  <c r="BL242"/>
  <c r="BN242" s="1"/>
  <c r="BR242"/>
  <c r="BT242" s="1"/>
  <c r="BX242"/>
  <c r="BZ242" s="1"/>
  <c r="CD242"/>
  <c r="CF242" s="1"/>
  <c r="CJ242"/>
  <c r="CL242" s="1"/>
  <c r="AK196"/>
  <c r="AM196" s="1"/>
  <c r="AQ196"/>
  <c r="AS196" s="1"/>
  <c r="AW196"/>
  <c r="AY196" s="1"/>
  <c r="BC196"/>
  <c r="BE196" s="1"/>
  <c r="BI196"/>
  <c r="BK196" s="1"/>
  <c r="BO196"/>
  <c r="BQ196" s="1"/>
  <c r="BU196"/>
  <c r="BW196" s="1"/>
  <c r="CA196"/>
  <c r="CC196" s="1"/>
  <c r="CG196"/>
  <c r="CI196" s="1"/>
  <c r="CM196"/>
  <c r="CO196" s="1"/>
  <c r="AZ196"/>
  <c r="BB196" s="1"/>
  <c r="BX196"/>
  <c r="BZ196" s="1"/>
  <c r="AH196"/>
  <c r="AJ196" s="1"/>
  <c r="BF196"/>
  <c r="BH196" s="1"/>
  <c r="CD196"/>
  <c r="CF196" s="1"/>
  <c r="AN196"/>
  <c r="AP196" s="1"/>
  <c r="BL196"/>
  <c r="BN196" s="1"/>
  <c r="CJ196"/>
  <c r="CL196" s="1"/>
  <c r="AT196"/>
  <c r="AV196" s="1"/>
  <c r="BR196"/>
  <c r="BT196" s="1"/>
  <c r="AK181"/>
  <c r="AM181" s="1"/>
  <c r="AQ181"/>
  <c r="AS181" s="1"/>
  <c r="AW181"/>
  <c r="AY181" s="1"/>
  <c r="BC181"/>
  <c r="BE181" s="1"/>
  <c r="BI181"/>
  <c r="BK181" s="1"/>
  <c r="BO181"/>
  <c r="BQ181" s="1"/>
  <c r="BU181"/>
  <c r="BW181" s="1"/>
  <c r="CA181"/>
  <c r="CC181" s="1"/>
  <c r="CG181"/>
  <c r="CI181" s="1"/>
  <c r="CM181"/>
  <c r="CO181" s="1"/>
  <c r="AN181"/>
  <c r="AP181" s="1"/>
  <c r="BL181"/>
  <c r="BN181" s="1"/>
  <c r="CJ181"/>
  <c r="CL181" s="1"/>
  <c r="AT181"/>
  <c r="AV181" s="1"/>
  <c r="BR181"/>
  <c r="BT181" s="1"/>
  <c r="AZ181"/>
  <c r="BB181" s="1"/>
  <c r="BX181"/>
  <c r="BZ181" s="1"/>
  <c r="AH181"/>
  <c r="AJ181" s="1"/>
  <c r="BF181"/>
  <c r="BH181" s="1"/>
  <c r="CD181"/>
  <c r="CF181" s="1"/>
  <c r="AH72"/>
  <c r="AJ72" s="1"/>
  <c r="AN72"/>
  <c r="AP72" s="1"/>
  <c r="AT72"/>
  <c r="AV72" s="1"/>
  <c r="AZ72"/>
  <c r="BB72" s="1"/>
  <c r="BF72"/>
  <c r="BH72" s="1"/>
  <c r="BL72"/>
  <c r="BN72" s="1"/>
  <c r="BR72"/>
  <c r="BT72" s="1"/>
  <c r="BX72"/>
  <c r="BZ72" s="1"/>
  <c r="CD72"/>
  <c r="CF72" s="1"/>
  <c r="CJ72"/>
  <c r="CL72" s="1"/>
  <c r="AK72"/>
  <c r="AM72" s="1"/>
  <c r="AQ72"/>
  <c r="AS72" s="1"/>
  <c r="AW72"/>
  <c r="AY72" s="1"/>
  <c r="BC72"/>
  <c r="BE72" s="1"/>
  <c r="BI72"/>
  <c r="BK72" s="1"/>
  <c r="BO72"/>
  <c r="BQ72" s="1"/>
  <c r="BU72"/>
  <c r="BW72" s="1"/>
  <c r="CA72"/>
  <c r="CC72" s="1"/>
  <c r="CG72"/>
  <c r="CI72" s="1"/>
  <c r="CM72"/>
  <c r="CO72" s="1"/>
  <c r="AH29"/>
  <c r="AJ29" s="1"/>
  <c r="AN29"/>
  <c r="AP29" s="1"/>
  <c r="AT29"/>
  <c r="AV29" s="1"/>
  <c r="AZ29"/>
  <c r="BB29" s="1"/>
  <c r="BF29"/>
  <c r="BH29" s="1"/>
  <c r="BL29"/>
  <c r="BN29" s="1"/>
  <c r="BR29"/>
  <c r="BT29" s="1"/>
  <c r="BX29"/>
  <c r="BZ29" s="1"/>
  <c r="CD29"/>
  <c r="CF29" s="1"/>
  <c r="CJ29"/>
  <c r="CL29" s="1"/>
  <c r="AK29"/>
  <c r="AM29" s="1"/>
  <c r="AQ29"/>
  <c r="AS29" s="1"/>
  <c r="AW29"/>
  <c r="AY29" s="1"/>
  <c r="BC29"/>
  <c r="BE29" s="1"/>
  <c r="BI29"/>
  <c r="BK29" s="1"/>
  <c r="BO29"/>
  <c r="BQ29" s="1"/>
  <c r="BU29"/>
  <c r="BW29" s="1"/>
  <c r="CA29"/>
  <c r="CC29" s="1"/>
  <c r="CG29"/>
  <c r="CI29" s="1"/>
  <c r="CM29"/>
  <c r="CO29" s="1"/>
  <c r="AK238"/>
  <c r="AM238" s="1"/>
  <c r="AQ238"/>
  <c r="AS238" s="1"/>
  <c r="AW238"/>
  <c r="AY238" s="1"/>
  <c r="BC238"/>
  <c r="BE238" s="1"/>
  <c r="BI238"/>
  <c r="BK238" s="1"/>
  <c r="BO238"/>
  <c r="BQ238" s="1"/>
  <c r="BU238"/>
  <c r="BW238" s="1"/>
  <c r="CA238"/>
  <c r="CC238" s="1"/>
  <c r="CG238"/>
  <c r="CI238" s="1"/>
  <c r="CM238"/>
  <c r="CO238" s="1"/>
  <c r="AH238"/>
  <c r="AJ238" s="1"/>
  <c r="AN238"/>
  <c r="AP238" s="1"/>
  <c r="AT238"/>
  <c r="AV238" s="1"/>
  <c r="AZ238"/>
  <c r="BB238" s="1"/>
  <c r="BF238"/>
  <c r="BH238" s="1"/>
  <c r="BL238"/>
  <c r="BN238" s="1"/>
  <c r="BR238"/>
  <c r="BT238" s="1"/>
  <c r="BX238"/>
  <c r="BZ238" s="1"/>
  <c r="CD238"/>
  <c r="CF238" s="1"/>
  <c r="CJ238"/>
  <c r="CL238" s="1"/>
  <c r="AK204"/>
  <c r="AM204" s="1"/>
  <c r="AQ204"/>
  <c r="AS204" s="1"/>
  <c r="AW204"/>
  <c r="AY204" s="1"/>
  <c r="BC204"/>
  <c r="BE204" s="1"/>
  <c r="BI204"/>
  <c r="BK204" s="1"/>
  <c r="BO204"/>
  <c r="BQ204" s="1"/>
  <c r="BU204"/>
  <c r="BW204" s="1"/>
  <c r="CA204"/>
  <c r="CC204" s="1"/>
  <c r="CG204"/>
  <c r="CI204" s="1"/>
  <c r="CM204"/>
  <c r="CO204" s="1"/>
  <c r="AH204"/>
  <c r="AJ204" s="1"/>
  <c r="AN204"/>
  <c r="AP204" s="1"/>
  <c r="AT204"/>
  <c r="AV204" s="1"/>
  <c r="AZ204"/>
  <c r="BB204" s="1"/>
  <c r="BF204"/>
  <c r="BH204" s="1"/>
  <c r="BL204"/>
  <c r="BN204" s="1"/>
  <c r="BR204"/>
  <c r="BT204" s="1"/>
  <c r="BX204"/>
  <c r="BZ204" s="1"/>
  <c r="CD204"/>
  <c r="CF204" s="1"/>
  <c r="CJ204"/>
  <c r="CL204" s="1"/>
  <c r="AK154"/>
  <c r="AM154" s="1"/>
  <c r="AQ154"/>
  <c r="AS154" s="1"/>
  <c r="AW154"/>
  <c r="AY154" s="1"/>
  <c r="BC154"/>
  <c r="BE154" s="1"/>
  <c r="BI154"/>
  <c r="BK154" s="1"/>
  <c r="BO154"/>
  <c r="BQ154" s="1"/>
  <c r="BU154"/>
  <c r="BW154" s="1"/>
  <c r="CA154"/>
  <c r="CC154" s="1"/>
  <c r="CG154"/>
  <c r="CI154" s="1"/>
  <c r="CM154"/>
  <c r="CO154" s="1"/>
  <c r="AZ154"/>
  <c r="BB154" s="1"/>
  <c r="BX154"/>
  <c r="BZ154" s="1"/>
  <c r="AH154"/>
  <c r="AJ154" s="1"/>
  <c r="BF154"/>
  <c r="BH154" s="1"/>
  <c r="CD154"/>
  <c r="CF154" s="1"/>
  <c r="AN154"/>
  <c r="AP154" s="1"/>
  <c r="BL154"/>
  <c r="BN154" s="1"/>
  <c r="CJ154"/>
  <c r="CL154" s="1"/>
  <c r="AT154"/>
  <c r="AV154" s="1"/>
  <c r="BR154"/>
  <c r="BT154" s="1"/>
  <c r="AH101"/>
  <c r="AJ101" s="1"/>
  <c r="AN101"/>
  <c r="AP101" s="1"/>
  <c r="AT101"/>
  <c r="AV101" s="1"/>
  <c r="AK101"/>
  <c r="AM101" s="1"/>
  <c r="AQ101"/>
  <c r="AS101" s="1"/>
  <c r="AW101"/>
  <c r="AY101" s="1"/>
  <c r="BC101"/>
  <c r="BE101" s="1"/>
  <c r="BI101"/>
  <c r="BK101" s="1"/>
  <c r="BO101"/>
  <c r="BQ101" s="1"/>
  <c r="BU101"/>
  <c r="BW101" s="1"/>
  <c r="CA101"/>
  <c r="CC101" s="1"/>
  <c r="CG101"/>
  <c r="CI101" s="1"/>
  <c r="CM101"/>
  <c r="CO101" s="1"/>
  <c r="AZ101"/>
  <c r="BB101" s="1"/>
  <c r="BF101"/>
  <c r="BH101" s="1"/>
  <c r="BL101"/>
  <c r="BN101" s="1"/>
  <c r="BR101"/>
  <c r="BT101" s="1"/>
  <c r="BX101"/>
  <c r="BZ101" s="1"/>
  <c r="CD101"/>
  <c r="CF101" s="1"/>
  <c r="CJ101"/>
  <c r="CL101" s="1"/>
  <c r="AK125"/>
  <c r="AM125" s="1"/>
  <c r="AQ125"/>
  <c r="AS125" s="1"/>
  <c r="AW125"/>
  <c r="AY125" s="1"/>
  <c r="BC125"/>
  <c r="BE125" s="1"/>
  <c r="BI125"/>
  <c r="BK125" s="1"/>
  <c r="BO125"/>
  <c r="BQ125" s="1"/>
  <c r="BU125"/>
  <c r="BW125" s="1"/>
  <c r="CA125"/>
  <c r="CC125" s="1"/>
  <c r="CG125"/>
  <c r="CI125" s="1"/>
  <c r="CM125"/>
  <c r="CO125" s="1"/>
  <c r="AN125"/>
  <c r="AP125" s="1"/>
  <c r="BL125"/>
  <c r="BN125" s="1"/>
  <c r="CJ125"/>
  <c r="CL125" s="1"/>
  <c r="AT125"/>
  <c r="AV125" s="1"/>
  <c r="BR125"/>
  <c r="BT125" s="1"/>
  <c r="AZ125"/>
  <c r="BB125" s="1"/>
  <c r="BX125"/>
  <c r="BZ125" s="1"/>
  <c r="AH125"/>
  <c r="AJ125" s="1"/>
  <c r="BF125"/>
  <c r="BH125" s="1"/>
  <c r="CD125"/>
  <c r="CF125" s="1"/>
  <c r="AH95"/>
  <c r="AJ95" s="1"/>
  <c r="AN95"/>
  <c r="AP95" s="1"/>
  <c r="AT95"/>
  <c r="AV95" s="1"/>
  <c r="AZ95"/>
  <c r="BB95" s="1"/>
  <c r="BF95"/>
  <c r="BH95" s="1"/>
  <c r="BL95"/>
  <c r="BN95" s="1"/>
  <c r="BR95"/>
  <c r="BT95" s="1"/>
  <c r="BX95"/>
  <c r="BZ95" s="1"/>
  <c r="CD95"/>
  <c r="CF95" s="1"/>
  <c r="CJ95"/>
  <c r="CL95" s="1"/>
  <c r="AW95"/>
  <c r="AY95" s="1"/>
  <c r="BU95"/>
  <c r="BW95" s="1"/>
  <c r="BC95"/>
  <c r="BE95" s="1"/>
  <c r="CA95"/>
  <c r="CC95" s="1"/>
  <c r="AK95"/>
  <c r="AM95" s="1"/>
  <c r="BI95"/>
  <c r="BK95" s="1"/>
  <c r="CG95"/>
  <c r="CI95" s="1"/>
  <c r="AQ95"/>
  <c r="AS95" s="1"/>
  <c r="BO95"/>
  <c r="BQ95" s="1"/>
  <c r="CM95"/>
  <c r="CO95" s="1"/>
  <c r="AK131"/>
  <c r="AM131" s="1"/>
  <c r="AQ131"/>
  <c r="AS131" s="1"/>
  <c r="AW131"/>
  <c r="AY131" s="1"/>
  <c r="BC131"/>
  <c r="BE131" s="1"/>
  <c r="BI131"/>
  <c r="BK131" s="1"/>
  <c r="BO131"/>
  <c r="BQ131" s="1"/>
  <c r="BU131"/>
  <c r="BW131" s="1"/>
  <c r="CA131"/>
  <c r="CC131" s="1"/>
  <c r="CG131"/>
  <c r="CI131" s="1"/>
  <c r="CM131"/>
  <c r="CO131" s="1"/>
  <c r="AN131"/>
  <c r="AP131" s="1"/>
  <c r="BL131"/>
  <c r="BN131" s="1"/>
  <c r="CJ131"/>
  <c r="CL131" s="1"/>
  <c r="AT131"/>
  <c r="AV131" s="1"/>
  <c r="BR131"/>
  <c r="BT131" s="1"/>
  <c r="AZ131"/>
  <c r="BB131" s="1"/>
  <c r="BX131"/>
  <c r="BZ131" s="1"/>
  <c r="AH131"/>
  <c r="AJ131" s="1"/>
  <c r="BF131"/>
  <c r="BH131" s="1"/>
  <c r="CD131"/>
  <c r="CF131" s="1"/>
  <c r="AH80"/>
  <c r="AJ80" s="1"/>
  <c r="AN80"/>
  <c r="AP80" s="1"/>
  <c r="AT80"/>
  <c r="AV80" s="1"/>
  <c r="AZ80"/>
  <c r="BB80" s="1"/>
  <c r="BF80"/>
  <c r="BH80" s="1"/>
  <c r="BL80"/>
  <c r="BN80" s="1"/>
  <c r="BR80"/>
  <c r="BT80" s="1"/>
  <c r="BX80"/>
  <c r="BZ80" s="1"/>
  <c r="CD80"/>
  <c r="CF80" s="1"/>
  <c r="CJ80"/>
  <c r="CL80" s="1"/>
  <c r="AK80"/>
  <c r="AM80" s="1"/>
  <c r="AQ80"/>
  <c r="AS80" s="1"/>
  <c r="AW80"/>
  <c r="AY80" s="1"/>
  <c r="BC80"/>
  <c r="BE80" s="1"/>
  <c r="BI80"/>
  <c r="BK80" s="1"/>
  <c r="BO80"/>
  <c r="BQ80" s="1"/>
  <c r="BU80"/>
  <c r="BW80" s="1"/>
  <c r="CA80"/>
  <c r="CC80" s="1"/>
  <c r="CG80"/>
  <c r="CI80" s="1"/>
  <c r="CM80"/>
  <c r="CO80" s="1"/>
  <c r="AK146"/>
  <c r="AM146" s="1"/>
  <c r="AQ146"/>
  <c r="AS146" s="1"/>
  <c r="AW146"/>
  <c r="AY146" s="1"/>
  <c r="BC146"/>
  <c r="BE146" s="1"/>
  <c r="BI146"/>
  <c r="BK146" s="1"/>
  <c r="BO146"/>
  <c r="BQ146" s="1"/>
  <c r="BU146"/>
  <c r="BW146" s="1"/>
  <c r="CA146"/>
  <c r="CC146" s="1"/>
  <c r="CG146"/>
  <c r="CI146" s="1"/>
  <c r="CM146"/>
  <c r="CO146" s="1"/>
  <c r="AZ146"/>
  <c r="BB146" s="1"/>
  <c r="BX146"/>
  <c r="BZ146" s="1"/>
  <c r="AH146"/>
  <c r="AJ146" s="1"/>
  <c r="BF146"/>
  <c r="BH146" s="1"/>
  <c r="CD146"/>
  <c r="CF146" s="1"/>
  <c r="AN146"/>
  <c r="AP146" s="1"/>
  <c r="BL146"/>
  <c r="BN146" s="1"/>
  <c r="CJ146"/>
  <c r="CL146" s="1"/>
  <c r="AT146"/>
  <c r="AV146" s="1"/>
  <c r="BR146"/>
  <c r="BT146" s="1"/>
  <c r="AH76"/>
  <c r="AJ76" s="1"/>
  <c r="AN76"/>
  <c r="AP76" s="1"/>
  <c r="AT76"/>
  <c r="AV76" s="1"/>
  <c r="AZ76"/>
  <c r="BB76" s="1"/>
  <c r="BF76"/>
  <c r="BH76" s="1"/>
  <c r="BL76"/>
  <c r="BN76" s="1"/>
  <c r="BR76"/>
  <c r="BT76" s="1"/>
  <c r="BX76"/>
  <c r="BZ76" s="1"/>
  <c r="CD76"/>
  <c r="CF76" s="1"/>
  <c r="CJ76"/>
  <c r="CL76" s="1"/>
  <c r="AK76"/>
  <c r="AM76" s="1"/>
  <c r="AQ76"/>
  <c r="AS76" s="1"/>
  <c r="AW76"/>
  <c r="AY76" s="1"/>
  <c r="BC76"/>
  <c r="BE76" s="1"/>
  <c r="BI76"/>
  <c r="BK76" s="1"/>
  <c r="BO76"/>
  <c r="BQ76" s="1"/>
  <c r="BU76"/>
  <c r="BW76" s="1"/>
  <c r="CA76"/>
  <c r="CC76" s="1"/>
  <c r="CG76"/>
  <c r="CI76" s="1"/>
  <c r="CM76"/>
  <c r="CO76" s="1"/>
  <c r="AH47"/>
  <c r="AJ47" s="1"/>
  <c r="AN47"/>
  <c r="AP47" s="1"/>
  <c r="AT47"/>
  <c r="AV47" s="1"/>
  <c r="AZ47"/>
  <c r="BB47" s="1"/>
  <c r="BF47"/>
  <c r="BH47" s="1"/>
  <c r="BL47"/>
  <c r="BN47" s="1"/>
  <c r="BR47"/>
  <c r="BT47" s="1"/>
  <c r="BX47"/>
  <c r="BZ47" s="1"/>
  <c r="CD47"/>
  <c r="CF47" s="1"/>
  <c r="CJ47"/>
  <c r="CL47" s="1"/>
  <c r="AK47"/>
  <c r="AM47" s="1"/>
  <c r="AQ47"/>
  <c r="AS47" s="1"/>
  <c r="AW47"/>
  <c r="AY47" s="1"/>
  <c r="BC47"/>
  <c r="BE47" s="1"/>
  <c r="BI47"/>
  <c r="BK47" s="1"/>
  <c r="BO47"/>
  <c r="BQ47" s="1"/>
  <c r="BU47"/>
  <c r="BW47" s="1"/>
  <c r="CA47"/>
  <c r="CC47" s="1"/>
  <c r="CG47"/>
  <c r="CI47" s="1"/>
  <c r="CM47"/>
  <c r="CO47" s="1"/>
  <c r="AK220"/>
  <c r="AM220" s="1"/>
  <c r="AQ220"/>
  <c r="AS220" s="1"/>
  <c r="AW220"/>
  <c r="AY220" s="1"/>
  <c r="BC220"/>
  <c r="BE220" s="1"/>
  <c r="BI220"/>
  <c r="BK220" s="1"/>
  <c r="BO220"/>
  <c r="BQ220" s="1"/>
  <c r="BU220"/>
  <c r="BW220" s="1"/>
  <c r="CA220"/>
  <c r="CC220" s="1"/>
  <c r="CG220"/>
  <c r="CI220" s="1"/>
  <c r="CM220"/>
  <c r="CO220" s="1"/>
  <c r="AH220"/>
  <c r="AJ220" s="1"/>
  <c r="AN220"/>
  <c r="AP220" s="1"/>
  <c r="AT220"/>
  <c r="AV220" s="1"/>
  <c r="AZ220"/>
  <c r="BB220" s="1"/>
  <c r="BF220"/>
  <c r="BH220" s="1"/>
  <c r="BL220"/>
  <c r="BN220" s="1"/>
  <c r="BR220"/>
  <c r="BT220" s="1"/>
  <c r="BX220"/>
  <c r="BZ220" s="1"/>
  <c r="CD220"/>
  <c r="CF220" s="1"/>
  <c r="CJ220"/>
  <c r="CL220" s="1"/>
  <c r="AK112"/>
  <c r="AM112" s="1"/>
  <c r="AQ112"/>
  <c r="AS112" s="1"/>
  <c r="AW112"/>
  <c r="AY112" s="1"/>
  <c r="BC112"/>
  <c r="BE112" s="1"/>
  <c r="BI112"/>
  <c r="BK112" s="1"/>
  <c r="BO112"/>
  <c r="BQ112" s="1"/>
  <c r="BU112"/>
  <c r="BW112" s="1"/>
  <c r="CA112"/>
  <c r="CC112" s="1"/>
  <c r="CG112"/>
  <c r="CI112" s="1"/>
  <c r="CM112"/>
  <c r="CO112" s="1"/>
  <c r="AZ112"/>
  <c r="BB112" s="1"/>
  <c r="BX112"/>
  <c r="BZ112" s="1"/>
  <c r="AH112"/>
  <c r="AJ112" s="1"/>
  <c r="BF112"/>
  <c r="BH112" s="1"/>
  <c r="CD112"/>
  <c r="CF112" s="1"/>
  <c r="AN112"/>
  <c r="AP112" s="1"/>
  <c r="BL112"/>
  <c r="BN112" s="1"/>
  <c r="CJ112"/>
  <c r="CL112" s="1"/>
  <c r="AT112"/>
  <c r="AV112" s="1"/>
  <c r="BR112"/>
  <c r="BT112" s="1"/>
  <c r="AH107"/>
  <c r="AJ107" s="1"/>
  <c r="AN107"/>
  <c r="AP107" s="1"/>
  <c r="AT107"/>
  <c r="AV107" s="1"/>
  <c r="AZ107"/>
  <c r="BB107" s="1"/>
  <c r="BF107"/>
  <c r="BH107" s="1"/>
  <c r="AW107"/>
  <c r="AY107" s="1"/>
  <c r="BL107"/>
  <c r="BN107" s="1"/>
  <c r="BR107"/>
  <c r="BT107" s="1"/>
  <c r="BX107"/>
  <c r="BZ107" s="1"/>
  <c r="CD107"/>
  <c r="CF107" s="1"/>
  <c r="CJ107"/>
  <c r="CL107" s="1"/>
  <c r="BC107"/>
  <c r="BE107" s="1"/>
  <c r="AK107"/>
  <c r="AM107" s="1"/>
  <c r="BI107"/>
  <c r="BK107" s="1"/>
  <c r="BO107"/>
  <c r="BQ107" s="1"/>
  <c r="BU107"/>
  <c r="BW107" s="1"/>
  <c r="CA107"/>
  <c r="CC107" s="1"/>
  <c r="CG107"/>
  <c r="CI107" s="1"/>
  <c r="CM107"/>
  <c r="CO107" s="1"/>
  <c r="AQ107"/>
  <c r="AS107" s="1"/>
  <c r="AH68"/>
  <c r="AJ68" s="1"/>
  <c r="AN68"/>
  <c r="AP68" s="1"/>
  <c r="AT68"/>
  <c r="AV68" s="1"/>
  <c r="AZ68"/>
  <c r="BB68" s="1"/>
  <c r="BF68"/>
  <c r="BH68" s="1"/>
  <c r="BL68"/>
  <c r="BN68" s="1"/>
  <c r="BR68"/>
  <c r="BT68" s="1"/>
  <c r="BX68"/>
  <c r="BZ68" s="1"/>
  <c r="CD68"/>
  <c r="CF68" s="1"/>
  <c r="CJ68"/>
  <c r="CL68" s="1"/>
  <c r="AK68"/>
  <c r="AM68" s="1"/>
  <c r="AQ68"/>
  <c r="AS68" s="1"/>
  <c r="AW68"/>
  <c r="AY68" s="1"/>
  <c r="BC68"/>
  <c r="BE68" s="1"/>
  <c r="BI68"/>
  <c r="BK68" s="1"/>
  <c r="BO68"/>
  <c r="BQ68" s="1"/>
  <c r="BU68"/>
  <c r="BW68" s="1"/>
  <c r="CA68"/>
  <c r="CC68" s="1"/>
  <c r="CG68"/>
  <c r="CI68" s="1"/>
  <c r="CM68"/>
  <c r="CO68" s="1"/>
  <c r="AH18"/>
  <c r="AJ18" s="1"/>
  <c r="AN18"/>
  <c r="AP18" s="1"/>
  <c r="AT18"/>
  <c r="AV18" s="1"/>
  <c r="AZ18"/>
  <c r="BB18" s="1"/>
  <c r="BF18"/>
  <c r="BH18" s="1"/>
  <c r="BL18"/>
  <c r="BN18" s="1"/>
  <c r="BR18"/>
  <c r="BT18" s="1"/>
  <c r="BX18"/>
  <c r="BZ18" s="1"/>
  <c r="CD18"/>
  <c r="CF18" s="1"/>
  <c r="CJ18"/>
  <c r="CL18" s="1"/>
  <c r="AK18"/>
  <c r="AM18" s="1"/>
  <c r="AQ18"/>
  <c r="AS18" s="1"/>
  <c r="AW18"/>
  <c r="AY18" s="1"/>
  <c r="BC18"/>
  <c r="BE18" s="1"/>
  <c r="BI18"/>
  <c r="BK18" s="1"/>
  <c r="BO18"/>
  <c r="BQ18" s="1"/>
  <c r="BU18"/>
  <c r="BW18" s="1"/>
  <c r="CA18"/>
  <c r="CC18" s="1"/>
  <c r="CG18"/>
  <c r="CI18" s="1"/>
  <c r="CM18"/>
  <c r="CO18" s="1"/>
  <c r="AK185"/>
  <c r="AM185" s="1"/>
  <c r="AQ185"/>
  <c r="AS185" s="1"/>
  <c r="AW185"/>
  <c r="AY185" s="1"/>
  <c r="BC185"/>
  <c r="BE185" s="1"/>
  <c r="BI185"/>
  <c r="BK185" s="1"/>
  <c r="BO185"/>
  <c r="BQ185" s="1"/>
  <c r="BU185"/>
  <c r="BW185" s="1"/>
  <c r="CA185"/>
  <c r="CC185" s="1"/>
  <c r="CG185"/>
  <c r="CI185" s="1"/>
  <c r="CM185"/>
  <c r="CO185" s="1"/>
  <c r="AN185"/>
  <c r="AP185" s="1"/>
  <c r="BL185"/>
  <c r="BN185" s="1"/>
  <c r="CJ185"/>
  <c r="CL185" s="1"/>
  <c r="AT185"/>
  <c r="AV185" s="1"/>
  <c r="BR185"/>
  <c r="BT185" s="1"/>
  <c r="AZ185"/>
  <c r="BB185" s="1"/>
  <c r="BX185"/>
  <c r="BZ185" s="1"/>
  <c r="AH185"/>
  <c r="AJ185" s="1"/>
  <c r="BF185"/>
  <c r="BH185" s="1"/>
  <c r="CD185"/>
  <c r="CF185" s="1"/>
  <c r="AK115"/>
  <c r="AM115" s="1"/>
  <c r="AQ115"/>
  <c r="AS115" s="1"/>
  <c r="AW115"/>
  <c r="AY115" s="1"/>
  <c r="BC115"/>
  <c r="BE115" s="1"/>
  <c r="BI115"/>
  <c r="BK115" s="1"/>
  <c r="BO115"/>
  <c r="BQ115" s="1"/>
  <c r="BU115"/>
  <c r="BW115" s="1"/>
  <c r="CA115"/>
  <c r="CC115" s="1"/>
  <c r="CG115"/>
  <c r="CI115" s="1"/>
  <c r="CM115"/>
  <c r="CO115" s="1"/>
  <c r="AN115"/>
  <c r="AP115" s="1"/>
  <c r="BL115"/>
  <c r="BN115" s="1"/>
  <c r="CJ115"/>
  <c r="CL115" s="1"/>
  <c r="AT115"/>
  <c r="AV115" s="1"/>
  <c r="BR115"/>
  <c r="BT115" s="1"/>
  <c r="AZ115"/>
  <c r="BB115" s="1"/>
  <c r="BX115"/>
  <c r="BZ115" s="1"/>
  <c r="AH115"/>
  <c r="AJ115" s="1"/>
  <c r="BF115"/>
  <c r="BH115" s="1"/>
  <c r="CD115"/>
  <c r="CF115" s="1"/>
  <c r="AH114"/>
  <c r="AJ114" s="1"/>
  <c r="AN114"/>
  <c r="AP114" s="1"/>
  <c r="AT114"/>
  <c r="AV114" s="1"/>
  <c r="AZ114"/>
  <c r="BB114" s="1"/>
  <c r="BF114"/>
  <c r="BH114" s="1"/>
  <c r="BL114"/>
  <c r="BN114" s="1"/>
  <c r="BR114"/>
  <c r="BT114" s="1"/>
  <c r="BX114"/>
  <c r="BZ114" s="1"/>
  <c r="CD114"/>
  <c r="CF114" s="1"/>
  <c r="CJ114"/>
  <c r="CL114" s="1"/>
  <c r="AK114"/>
  <c r="AM114" s="1"/>
  <c r="AQ114"/>
  <c r="AS114" s="1"/>
  <c r="AW114"/>
  <c r="AY114" s="1"/>
  <c r="BC114"/>
  <c r="BE114" s="1"/>
  <c r="BI114"/>
  <c r="BK114" s="1"/>
  <c r="BO114"/>
  <c r="BQ114" s="1"/>
  <c r="BU114"/>
  <c r="BW114" s="1"/>
  <c r="CA114"/>
  <c r="CC114" s="1"/>
  <c r="CG114"/>
  <c r="CI114" s="1"/>
  <c r="CM114"/>
  <c r="CO114" s="1"/>
  <c r="AH62"/>
  <c r="AJ62" s="1"/>
  <c r="AN62"/>
  <c r="AP62" s="1"/>
  <c r="AT62"/>
  <c r="AV62" s="1"/>
  <c r="AZ62"/>
  <c r="BB62" s="1"/>
  <c r="BF62"/>
  <c r="BH62" s="1"/>
  <c r="BL62"/>
  <c r="BN62" s="1"/>
  <c r="BR62"/>
  <c r="BT62" s="1"/>
  <c r="BX62"/>
  <c r="BZ62" s="1"/>
  <c r="CD62"/>
  <c r="CF62" s="1"/>
  <c r="CJ62"/>
  <c r="CL62" s="1"/>
  <c r="AK62"/>
  <c r="AM62" s="1"/>
  <c r="AQ62"/>
  <c r="AS62" s="1"/>
  <c r="AW62"/>
  <c r="AY62" s="1"/>
  <c r="BC62"/>
  <c r="BE62" s="1"/>
  <c r="BI62"/>
  <c r="BK62" s="1"/>
  <c r="BO62"/>
  <c r="BQ62" s="1"/>
  <c r="BU62"/>
  <c r="BW62" s="1"/>
  <c r="CA62"/>
  <c r="CC62" s="1"/>
  <c r="CG62"/>
  <c r="CI62" s="1"/>
  <c r="CM62"/>
  <c r="CO62" s="1"/>
  <c r="AH49"/>
  <c r="AJ49" s="1"/>
  <c r="AN49"/>
  <c r="AP49" s="1"/>
  <c r="AT49"/>
  <c r="AV49" s="1"/>
  <c r="AZ49"/>
  <c r="BB49" s="1"/>
  <c r="BF49"/>
  <c r="BH49" s="1"/>
  <c r="BL49"/>
  <c r="BN49" s="1"/>
  <c r="BR49"/>
  <c r="BT49" s="1"/>
  <c r="BX49"/>
  <c r="BZ49" s="1"/>
  <c r="CD49"/>
  <c r="CF49" s="1"/>
  <c r="CJ49"/>
  <c r="CL49" s="1"/>
  <c r="AK49"/>
  <c r="AM49" s="1"/>
  <c r="AQ49"/>
  <c r="AS49" s="1"/>
  <c r="AW49"/>
  <c r="AY49" s="1"/>
  <c r="BC49"/>
  <c r="BE49" s="1"/>
  <c r="BI49"/>
  <c r="BK49" s="1"/>
  <c r="BO49"/>
  <c r="BQ49" s="1"/>
  <c r="BU49"/>
  <c r="BW49" s="1"/>
  <c r="CA49"/>
  <c r="CC49" s="1"/>
  <c r="CG49"/>
  <c r="CI49" s="1"/>
  <c r="CM49"/>
  <c r="CO49" s="1"/>
  <c r="AK231"/>
  <c r="AM231" s="1"/>
  <c r="AQ231"/>
  <c r="AS231" s="1"/>
  <c r="AW231"/>
  <c r="AY231" s="1"/>
  <c r="BC231"/>
  <c r="BE231" s="1"/>
  <c r="BI231"/>
  <c r="BK231" s="1"/>
  <c r="BO231"/>
  <c r="BQ231" s="1"/>
  <c r="BU231"/>
  <c r="BW231" s="1"/>
  <c r="CA231"/>
  <c r="CC231" s="1"/>
  <c r="CG231"/>
  <c r="CI231" s="1"/>
  <c r="CM231"/>
  <c r="CO231" s="1"/>
  <c r="AH231"/>
  <c r="AJ231" s="1"/>
  <c r="AN231"/>
  <c r="AP231" s="1"/>
  <c r="AT231"/>
  <c r="AV231" s="1"/>
  <c r="AZ231"/>
  <c r="BB231" s="1"/>
  <c r="BF231"/>
  <c r="BH231" s="1"/>
  <c r="BL231"/>
  <c r="BN231" s="1"/>
  <c r="BR231"/>
  <c r="BT231" s="1"/>
  <c r="BX231"/>
  <c r="BZ231" s="1"/>
  <c r="CD231"/>
  <c r="CF231" s="1"/>
  <c r="CJ231"/>
  <c r="CL231" s="1"/>
  <c r="AK188"/>
  <c r="AM188" s="1"/>
  <c r="AQ188"/>
  <c r="AS188" s="1"/>
  <c r="AW188"/>
  <c r="AY188" s="1"/>
  <c r="BC188"/>
  <c r="BE188" s="1"/>
  <c r="BI188"/>
  <c r="BK188" s="1"/>
  <c r="BO188"/>
  <c r="BQ188" s="1"/>
  <c r="BU188"/>
  <c r="BW188" s="1"/>
  <c r="CA188"/>
  <c r="CC188" s="1"/>
  <c r="CG188"/>
  <c r="CI188" s="1"/>
  <c r="CM188"/>
  <c r="CO188" s="1"/>
  <c r="AZ188"/>
  <c r="BB188" s="1"/>
  <c r="BX188"/>
  <c r="BZ188" s="1"/>
  <c r="AH188"/>
  <c r="AJ188" s="1"/>
  <c r="BF188"/>
  <c r="BH188" s="1"/>
  <c r="CD188"/>
  <c r="CF188" s="1"/>
  <c r="AN188"/>
  <c r="AP188" s="1"/>
  <c r="BL188"/>
  <c r="BN188" s="1"/>
  <c r="CJ188"/>
  <c r="CL188" s="1"/>
  <c r="AT188"/>
  <c r="AV188" s="1"/>
  <c r="BR188"/>
  <c r="BT188" s="1"/>
  <c r="AH116"/>
  <c r="AJ116" s="1"/>
  <c r="AN116"/>
  <c r="AP116" s="1"/>
  <c r="AT116"/>
  <c r="AV116" s="1"/>
  <c r="AZ116"/>
  <c r="BB116" s="1"/>
  <c r="BF116"/>
  <c r="BH116" s="1"/>
  <c r="BL116"/>
  <c r="BN116" s="1"/>
  <c r="BR116"/>
  <c r="BT116" s="1"/>
  <c r="BX116"/>
  <c r="BZ116" s="1"/>
  <c r="CD116"/>
  <c r="CF116" s="1"/>
  <c r="CJ116"/>
  <c r="CL116" s="1"/>
  <c r="AK116"/>
  <c r="AM116" s="1"/>
  <c r="AQ116"/>
  <c r="AS116" s="1"/>
  <c r="AW116"/>
  <c r="AY116" s="1"/>
  <c r="BC116"/>
  <c r="BE116" s="1"/>
  <c r="BI116"/>
  <c r="BK116" s="1"/>
  <c r="BO116"/>
  <c r="BQ116" s="1"/>
  <c r="BU116"/>
  <c r="BW116" s="1"/>
  <c r="CA116"/>
  <c r="CC116" s="1"/>
  <c r="CG116"/>
  <c r="CI116" s="1"/>
  <c r="CM116"/>
  <c r="CO116" s="1"/>
  <c r="AH98"/>
  <c r="AJ98" s="1"/>
  <c r="AN98"/>
  <c r="AP98" s="1"/>
  <c r="AT98"/>
  <c r="AV98" s="1"/>
  <c r="AZ98"/>
  <c r="BB98" s="1"/>
  <c r="BF98"/>
  <c r="BH98" s="1"/>
  <c r="BL98"/>
  <c r="BN98" s="1"/>
  <c r="BR98"/>
  <c r="BT98" s="1"/>
  <c r="BX98"/>
  <c r="BZ98" s="1"/>
  <c r="CD98"/>
  <c r="CF98" s="1"/>
  <c r="CJ98"/>
  <c r="CL98" s="1"/>
  <c r="AK98"/>
  <c r="AM98" s="1"/>
  <c r="BI98"/>
  <c r="BK98" s="1"/>
  <c r="CG98"/>
  <c r="CI98" s="1"/>
  <c r="AQ98"/>
  <c r="AS98" s="1"/>
  <c r="BO98"/>
  <c r="BQ98" s="1"/>
  <c r="CM98"/>
  <c r="CO98" s="1"/>
  <c r="AW98"/>
  <c r="AY98" s="1"/>
  <c r="BU98"/>
  <c r="BW98" s="1"/>
  <c r="BC98"/>
  <c r="BE98" s="1"/>
  <c r="CA98"/>
  <c r="CC98" s="1"/>
  <c r="AH44"/>
  <c r="AJ44" s="1"/>
  <c r="AN44"/>
  <c r="AP44" s="1"/>
  <c r="AT44"/>
  <c r="AV44" s="1"/>
  <c r="AZ44"/>
  <c r="BB44" s="1"/>
  <c r="BF44"/>
  <c r="BH44" s="1"/>
  <c r="BL44"/>
  <c r="BN44" s="1"/>
  <c r="BR44"/>
  <c r="BT44" s="1"/>
  <c r="BX44"/>
  <c r="BZ44" s="1"/>
  <c r="CD44"/>
  <c r="CF44" s="1"/>
  <c r="CJ44"/>
  <c r="CL44" s="1"/>
  <c r="AK44"/>
  <c r="AM44" s="1"/>
  <c r="AQ44"/>
  <c r="AS44" s="1"/>
  <c r="AW44"/>
  <c r="AY44" s="1"/>
  <c r="BC44"/>
  <c r="BE44" s="1"/>
  <c r="BI44"/>
  <c r="BK44" s="1"/>
  <c r="BO44"/>
  <c r="BQ44" s="1"/>
  <c r="BU44"/>
  <c r="BW44" s="1"/>
  <c r="CA44"/>
  <c r="CC44" s="1"/>
  <c r="CG44"/>
  <c r="CI44" s="1"/>
  <c r="CM44"/>
  <c r="CO44" s="1"/>
  <c r="AH36"/>
  <c r="AJ36" s="1"/>
  <c r="AN36"/>
  <c r="AP36" s="1"/>
  <c r="AT36"/>
  <c r="AV36" s="1"/>
  <c r="AZ36"/>
  <c r="BB36" s="1"/>
  <c r="BF36"/>
  <c r="BH36" s="1"/>
  <c r="BL36"/>
  <c r="BN36" s="1"/>
  <c r="BR36"/>
  <c r="BT36" s="1"/>
  <c r="BX36"/>
  <c r="BZ36" s="1"/>
  <c r="CD36"/>
  <c r="CF36" s="1"/>
  <c r="CJ36"/>
  <c r="CL36" s="1"/>
  <c r="AK36"/>
  <c r="AM36" s="1"/>
  <c r="AQ36"/>
  <c r="AS36" s="1"/>
  <c r="AW36"/>
  <c r="AY36" s="1"/>
  <c r="BC36"/>
  <c r="BE36" s="1"/>
  <c r="BI36"/>
  <c r="BK36" s="1"/>
  <c r="BO36"/>
  <c r="BQ36" s="1"/>
  <c r="BU36"/>
  <c r="BW36" s="1"/>
  <c r="CA36"/>
  <c r="CC36" s="1"/>
  <c r="CG36"/>
  <c r="CI36" s="1"/>
  <c r="CM36"/>
  <c r="CO36" s="1"/>
  <c r="AK228"/>
  <c r="AM228" s="1"/>
  <c r="AQ228"/>
  <c r="AS228" s="1"/>
  <c r="AW228"/>
  <c r="AY228" s="1"/>
  <c r="BC228"/>
  <c r="BE228" s="1"/>
  <c r="BI228"/>
  <c r="BK228" s="1"/>
  <c r="BO228"/>
  <c r="BQ228" s="1"/>
  <c r="BU228"/>
  <c r="BW228" s="1"/>
  <c r="CA228"/>
  <c r="CC228" s="1"/>
  <c r="CG228"/>
  <c r="CI228" s="1"/>
  <c r="CM228"/>
  <c r="CO228" s="1"/>
  <c r="AH228"/>
  <c r="AJ228" s="1"/>
  <c r="AN228"/>
  <c r="AP228" s="1"/>
  <c r="AT228"/>
  <c r="AV228" s="1"/>
  <c r="AZ228"/>
  <c r="BB228" s="1"/>
  <c r="BF228"/>
  <c r="BH228" s="1"/>
  <c r="BL228"/>
  <c r="BN228" s="1"/>
  <c r="BR228"/>
  <c r="BT228" s="1"/>
  <c r="BX228"/>
  <c r="BZ228" s="1"/>
  <c r="CD228"/>
  <c r="CF228" s="1"/>
  <c r="CJ228"/>
  <c r="CL228" s="1"/>
  <c r="AK113"/>
  <c r="AM113" s="1"/>
  <c r="AQ113"/>
  <c r="AS113" s="1"/>
  <c r="AW113"/>
  <c r="AY113" s="1"/>
  <c r="BC113"/>
  <c r="BE113" s="1"/>
  <c r="BI113"/>
  <c r="BK113" s="1"/>
  <c r="BO113"/>
  <c r="BQ113" s="1"/>
  <c r="BU113"/>
  <c r="BW113" s="1"/>
  <c r="CA113"/>
  <c r="CC113" s="1"/>
  <c r="CG113"/>
  <c r="CI113" s="1"/>
  <c r="CM113"/>
  <c r="CO113" s="1"/>
  <c r="AZ113"/>
  <c r="BB113" s="1"/>
  <c r="BX113"/>
  <c r="BZ113" s="1"/>
  <c r="AH113"/>
  <c r="AJ113" s="1"/>
  <c r="BF113"/>
  <c r="BH113" s="1"/>
  <c r="CD113"/>
  <c r="CF113" s="1"/>
  <c r="AN113"/>
  <c r="AP113" s="1"/>
  <c r="BL113"/>
  <c r="BN113" s="1"/>
  <c r="CJ113"/>
  <c r="CL113" s="1"/>
  <c r="AT113"/>
  <c r="AV113" s="1"/>
  <c r="BR113"/>
  <c r="BT113" s="1"/>
  <c r="AK123"/>
  <c r="AM123" s="1"/>
  <c r="AQ123"/>
  <c r="AS123" s="1"/>
  <c r="AW123"/>
  <c r="AY123" s="1"/>
  <c r="BC123"/>
  <c r="BE123" s="1"/>
  <c r="BI123"/>
  <c r="BK123" s="1"/>
  <c r="BO123"/>
  <c r="BQ123" s="1"/>
  <c r="BU123"/>
  <c r="BW123" s="1"/>
  <c r="CA123"/>
  <c r="CC123" s="1"/>
  <c r="CG123"/>
  <c r="CI123" s="1"/>
  <c r="CM123"/>
  <c r="CO123" s="1"/>
  <c r="AZ123"/>
  <c r="BB123" s="1"/>
  <c r="BX123"/>
  <c r="BZ123" s="1"/>
  <c r="AH123"/>
  <c r="AJ123" s="1"/>
  <c r="BF123"/>
  <c r="BH123" s="1"/>
  <c r="CD123"/>
  <c r="CF123" s="1"/>
  <c r="AN123"/>
  <c r="AP123" s="1"/>
  <c r="BL123"/>
  <c r="BN123" s="1"/>
  <c r="CJ123"/>
  <c r="CL123" s="1"/>
  <c r="AT123"/>
  <c r="AV123" s="1"/>
  <c r="BR123"/>
  <c r="BT123" s="1"/>
  <c r="AH97"/>
  <c r="AJ97" s="1"/>
  <c r="AN97"/>
  <c r="AP97" s="1"/>
  <c r="AT97"/>
  <c r="AV97" s="1"/>
  <c r="AZ97"/>
  <c r="BB97" s="1"/>
  <c r="BF97"/>
  <c r="BH97" s="1"/>
  <c r="BL97"/>
  <c r="BN97" s="1"/>
  <c r="BR97"/>
  <c r="BT97" s="1"/>
  <c r="BX97"/>
  <c r="BZ97" s="1"/>
  <c r="CD97"/>
  <c r="CF97" s="1"/>
  <c r="CJ97"/>
  <c r="CL97" s="1"/>
  <c r="AK97"/>
  <c r="AM97" s="1"/>
  <c r="AQ97"/>
  <c r="AS97" s="1"/>
  <c r="AW97"/>
  <c r="AY97" s="1"/>
  <c r="BC97"/>
  <c r="BE97" s="1"/>
  <c r="BI97"/>
  <c r="BK97" s="1"/>
  <c r="BO97"/>
  <c r="BQ97" s="1"/>
  <c r="BU97"/>
  <c r="BW97" s="1"/>
  <c r="CA97"/>
  <c r="CC97" s="1"/>
  <c r="CG97"/>
  <c r="CI97" s="1"/>
  <c r="CM97"/>
  <c r="CO97" s="1"/>
  <c r="AK225"/>
  <c r="AM225" s="1"/>
  <c r="AQ225"/>
  <c r="AS225" s="1"/>
  <c r="AW225"/>
  <c r="AY225" s="1"/>
  <c r="BC225"/>
  <c r="BE225" s="1"/>
  <c r="BI225"/>
  <c r="BK225" s="1"/>
  <c r="BO225"/>
  <c r="BQ225" s="1"/>
  <c r="BU225"/>
  <c r="BW225" s="1"/>
  <c r="CA225"/>
  <c r="CC225" s="1"/>
  <c r="CG225"/>
  <c r="CI225" s="1"/>
  <c r="CM225"/>
  <c r="CO225" s="1"/>
  <c r="AH225"/>
  <c r="AJ225" s="1"/>
  <c r="AN225"/>
  <c r="AP225" s="1"/>
  <c r="AT225"/>
  <c r="AV225" s="1"/>
  <c r="AZ225"/>
  <c r="BB225" s="1"/>
  <c r="BF225"/>
  <c r="BH225" s="1"/>
  <c r="BL225"/>
  <c r="BN225" s="1"/>
  <c r="BR225"/>
  <c r="BT225" s="1"/>
  <c r="BX225"/>
  <c r="BZ225" s="1"/>
  <c r="CD225"/>
  <c r="CF225" s="1"/>
  <c r="CJ225"/>
  <c r="CL225" s="1"/>
  <c r="AK212"/>
  <c r="AM212" s="1"/>
  <c r="AQ212"/>
  <c r="AS212" s="1"/>
  <c r="AW212"/>
  <c r="AY212" s="1"/>
  <c r="BC212"/>
  <c r="BE212" s="1"/>
  <c r="BI212"/>
  <c r="BK212" s="1"/>
  <c r="BO212"/>
  <c r="BQ212" s="1"/>
  <c r="BU212"/>
  <c r="BW212" s="1"/>
  <c r="CA212"/>
  <c r="CC212" s="1"/>
  <c r="CG212"/>
  <c r="CI212" s="1"/>
  <c r="CM212"/>
  <c r="CO212" s="1"/>
  <c r="AN212"/>
  <c r="AP212" s="1"/>
  <c r="BL212"/>
  <c r="BN212" s="1"/>
  <c r="CJ212"/>
  <c r="CL212" s="1"/>
  <c r="AT212"/>
  <c r="AV212" s="1"/>
  <c r="BR212"/>
  <c r="BT212" s="1"/>
  <c r="AZ212"/>
  <c r="BB212" s="1"/>
  <c r="BX212"/>
  <c r="BZ212" s="1"/>
  <c r="AH212"/>
  <c r="AJ212" s="1"/>
  <c r="BF212"/>
  <c r="BH212" s="1"/>
  <c r="CD212"/>
  <c r="CF212" s="1"/>
  <c r="AK166"/>
  <c r="AM166" s="1"/>
  <c r="AQ166"/>
  <c r="AS166" s="1"/>
  <c r="AW166"/>
  <c r="AY166" s="1"/>
  <c r="BC166"/>
  <c r="BE166" s="1"/>
  <c r="BI166"/>
  <c r="BK166" s="1"/>
  <c r="BO166"/>
  <c r="BQ166" s="1"/>
  <c r="BU166"/>
  <c r="BW166" s="1"/>
  <c r="CA166"/>
  <c r="CC166" s="1"/>
  <c r="CG166"/>
  <c r="CI166" s="1"/>
  <c r="CM166"/>
  <c r="CO166" s="1"/>
  <c r="AZ166"/>
  <c r="BB166" s="1"/>
  <c r="BX166"/>
  <c r="BZ166" s="1"/>
  <c r="AH166"/>
  <c r="AJ166" s="1"/>
  <c r="BF166"/>
  <c r="BH166" s="1"/>
  <c r="CD166"/>
  <c r="CF166" s="1"/>
  <c r="AN166"/>
  <c r="AP166" s="1"/>
  <c r="BL166"/>
  <c r="BN166" s="1"/>
  <c r="CJ166"/>
  <c r="CL166" s="1"/>
  <c r="AT166"/>
  <c r="AV166" s="1"/>
  <c r="BR166"/>
  <c r="BT166" s="1"/>
  <c r="AK144"/>
  <c r="AM144" s="1"/>
  <c r="AQ144"/>
  <c r="AS144" s="1"/>
  <c r="AW144"/>
  <c r="AY144" s="1"/>
  <c r="BC144"/>
  <c r="BE144" s="1"/>
  <c r="BI144"/>
  <c r="BK144" s="1"/>
  <c r="BO144"/>
  <c r="BQ144" s="1"/>
  <c r="BU144"/>
  <c r="BW144" s="1"/>
  <c r="CA144"/>
  <c r="CC144" s="1"/>
  <c r="CG144"/>
  <c r="CI144" s="1"/>
  <c r="CM144"/>
  <c r="CO144" s="1"/>
  <c r="AN144"/>
  <c r="AP144" s="1"/>
  <c r="BL144"/>
  <c r="BN144" s="1"/>
  <c r="CJ144"/>
  <c r="CL144" s="1"/>
  <c r="AT144"/>
  <c r="AV144" s="1"/>
  <c r="BR144"/>
  <c r="BT144" s="1"/>
  <c r="AZ144"/>
  <c r="BB144" s="1"/>
  <c r="BX144"/>
  <c r="BZ144" s="1"/>
  <c r="AH144"/>
  <c r="AJ144" s="1"/>
  <c r="BF144"/>
  <c r="BH144" s="1"/>
  <c r="CD144"/>
  <c r="CF144" s="1"/>
  <c r="AH93"/>
  <c r="AJ93" s="1"/>
  <c r="AN93"/>
  <c r="AP93" s="1"/>
  <c r="AT93"/>
  <c r="AV93" s="1"/>
  <c r="AZ93"/>
  <c r="BB93" s="1"/>
  <c r="BF93"/>
  <c r="BH93" s="1"/>
  <c r="BL93"/>
  <c r="BN93" s="1"/>
  <c r="BR93"/>
  <c r="BT93" s="1"/>
  <c r="BX93"/>
  <c r="BZ93" s="1"/>
  <c r="CD93"/>
  <c r="CF93" s="1"/>
  <c r="CJ93"/>
  <c r="CL93" s="1"/>
  <c r="AK93"/>
  <c r="AM93" s="1"/>
  <c r="AQ93"/>
  <c r="AS93" s="1"/>
  <c r="AW93"/>
  <c r="AY93" s="1"/>
  <c r="BC93"/>
  <c r="BE93" s="1"/>
  <c r="BI93"/>
  <c r="BK93" s="1"/>
  <c r="BO93"/>
  <c r="BQ93" s="1"/>
  <c r="BU93"/>
  <c r="BW93" s="1"/>
  <c r="CA93"/>
  <c r="CC93" s="1"/>
  <c r="CG93"/>
  <c r="CI93" s="1"/>
  <c r="CM93"/>
  <c r="CO93" s="1"/>
  <c r="AH8"/>
  <c r="AJ8" s="1"/>
  <c r="AN8"/>
  <c r="AP8" s="1"/>
  <c r="AT8"/>
  <c r="AV8" s="1"/>
  <c r="AZ8"/>
  <c r="BB8" s="1"/>
  <c r="BF8"/>
  <c r="BH8" s="1"/>
  <c r="BL8"/>
  <c r="BN8" s="1"/>
  <c r="BR8"/>
  <c r="BT8" s="1"/>
  <c r="BX8"/>
  <c r="BZ8" s="1"/>
  <c r="CD8"/>
  <c r="CF8" s="1"/>
  <c r="CJ8"/>
  <c r="CL8" s="1"/>
  <c r="AK8"/>
  <c r="AM8" s="1"/>
  <c r="AQ8"/>
  <c r="AS8" s="1"/>
  <c r="AW8"/>
  <c r="AY8" s="1"/>
  <c r="BC8"/>
  <c r="BE8" s="1"/>
  <c r="BI8"/>
  <c r="BK8" s="1"/>
  <c r="BO8"/>
  <c r="BQ8" s="1"/>
  <c r="BU8"/>
  <c r="BW8" s="1"/>
  <c r="CA8"/>
  <c r="CC8" s="1"/>
  <c r="CG8"/>
  <c r="CI8" s="1"/>
  <c r="CM8"/>
  <c r="CO8" s="1"/>
  <c r="AK205"/>
  <c r="AM205" s="1"/>
  <c r="AQ205"/>
  <c r="AS205" s="1"/>
  <c r="AW205"/>
  <c r="AY205" s="1"/>
  <c r="BC205"/>
  <c r="BE205" s="1"/>
  <c r="BI205"/>
  <c r="BK205" s="1"/>
  <c r="BO205"/>
  <c r="BQ205" s="1"/>
  <c r="BU205"/>
  <c r="BW205" s="1"/>
  <c r="CA205"/>
  <c r="CC205" s="1"/>
  <c r="CG205"/>
  <c r="CI205" s="1"/>
  <c r="AZ205"/>
  <c r="BB205" s="1"/>
  <c r="BX205"/>
  <c r="BZ205" s="1"/>
  <c r="CM205"/>
  <c r="CO205" s="1"/>
  <c r="AH205"/>
  <c r="AJ205" s="1"/>
  <c r="BF205"/>
  <c r="BH205" s="1"/>
  <c r="CD205"/>
  <c r="CF205" s="1"/>
  <c r="AN205"/>
  <c r="AP205" s="1"/>
  <c r="BL205"/>
  <c r="BN205" s="1"/>
  <c r="CJ205"/>
  <c r="CL205" s="1"/>
  <c r="AT205"/>
  <c r="AV205" s="1"/>
  <c r="BR205"/>
  <c r="BT205" s="1"/>
  <c r="AK117"/>
  <c r="AM117" s="1"/>
  <c r="AQ117"/>
  <c r="AS117" s="1"/>
  <c r="AW117"/>
  <c r="AY117" s="1"/>
  <c r="BC117"/>
  <c r="BE117" s="1"/>
  <c r="BI117"/>
  <c r="BK117" s="1"/>
  <c r="BO117"/>
  <c r="BQ117" s="1"/>
  <c r="BU117"/>
  <c r="BW117" s="1"/>
  <c r="CA117"/>
  <c r="CC117" s="1"/>
  <c r="CG117"/>
  <c r="CI117" s="1"/>
  <c r="CM117"/>
  <c r="CO117" s="1"/>
  <c r="AZ117"/>
  <c r="BB117" s="1"/>
  <c r="BX117"/>
  <c r="BZ117" s="1"/>
  <c r="AH117"/>
  <c r="AJ117" s="1"/>
  <c r="BF117"/>
  <c r="BH117" s="1"/>
  <c r="CD117"/>
  <c r="CF117" s="1"/>
  <c r="AN117"/>
  <c r="AP117" s="1"/>
  <c r="BL117"/>
  <c r="BN117" s="1"/>
  <c r="CJ117"/>
  <c r="CL117" s="1"/>
  <c r="AT117"/>
  <c r="AV117" s="1"/>
  <c r="BR117"/>
  <c r="BT117" s="1"/>
  <c r="AH57"/>
  <c r="AJ57" s="1"/>
  <c r="AN57"/>
  <c r="AP57" s="1"/>
  <c r="AT57"/>
  <c r="AV57" s="1"/>
  <c r="AZ57"/>
  <c r="BB57" s="1"/>
  <c r="BF57"/>
  <c r="BH57" s="1"/>
  <c r="BL57"/>
  <c r="BN57" s="1"/>
  <c r="BR57"/>
  <c r="BT57" s="1"/>
  <c r="BX57"/>
  <c r="BZ57" s="1"/>
  <c r="CD57"/>
  <c r="CF57" s="1"/>
  <c r="CJ57"/>
  <c r="CL57" s="1"/>
  <c r="AK57"/>
  <c r="AM57" s="1"/>
  <c r="AQ57"/>
  <c r="AS57" s="1"/>
  <c r="AW57"/>
  <c r="AY57" s="1"/>
  <c r="BC57"/>
  <c r="BE57" s="1"/>
  <c r="BI57"/>
  <c r="BK57" s="1"/>
  <c r="BO57"/>
  <c r="BQ57" s="1"/>
  <c r="BU57"/>
  <c r="BW57" s="1"/>
  <c r="CA57"/>
  <c r="CC57" s="1"/>
  <c r="CG57"/>
  <c r="CI57" s="1"/>
  <c r="CM57"/>
  <c r="CO57" s="1"/>
  <c r="AH17"/>
  <c r="AJ17" s="1"/>
  <c r="AN17"/>
  <c r="AP17" s="1"/>
  <c r="AT17"/>
  <c r="AV17" s="1"/>
  <c r="AZ17"/>
  <c r="BB17" s="1"/>
  <c r="BF17"/>
  <c r="BH17" s="1"/>
  <c r="BL17"/>
  <c r="BN17" s="1"/>
  <c r="BR17"/>
  <c r="BT17" s="1"/>
  <c r="BX17"/>
  <c r="BZ17" s="1"/>
  <c r="CD17"/>
  <c r="CF17" s="1"/>
  <c r="CJ17"/>
  <c r="CL17" s="1"/>
  <c r="AK17"/>
  <c r="AM17" s="1"/>
  <c r="AQ17"/>
  <c r="AS17" s="1"/>
  <c r="AW17"/>
  <c r="AY17" s="1"/>
  <c r="BC17"/>
  <c r="BE17" s="1"/>
  <c r="BI17"/>
  <c r="BK17" s="1"/>
  <c r="BO17"/>
  <c r="BQ17" s="1"/>
  <c r="BU17"/>
  <c r="BW17" s="1"/>
  <c r="CA17"/>
  <c r="CC17" s="1"/>
  <c r="CG17"/>
  <c r="CI17" s="1"/>
  <c r="CM17"/>
  <c r="CO17" s="1"/>
  <c r="CP133"/>
  <c r="CQ133" s="1"/>
  <c r="CP175"/>
  <c r="CQ175" s="1"/>
  <c r="CP155"/>
  <c r="CQ155" s="1"/>
  <c r="CP128"/>
  <c r="CQ128" s="1"/>
  <c r="CP147"/>
  <c r="CQ147" s="1"/>
  <c r="CP38"/>
  <c r="CQ38" s="1"/>
  <c r="CP52"/>
  <c r="CQ52" s="1"/>
  <c r="CP50"/>
  <c r="CQ50" s="1"/>
  <c r="AK239"/>
  <c r="AM239" s="1"/>
  <c r="AQ239"/>
  <c r="AS239" s="1"/>
  <c r="AW239"/>
  <c r="AY239" s="1"/>
  <c r="BC239"/>
  <c r="BE239" s="1"/>
  <c r="BI239"/>
  <c r="BK239" s="1"/>
  <c r="BO239"/>
  <c r="BQ239" s="1"/>
  <c r="BU239"/>
  <c r="BW239" s="1"/>
  <c r="CA239"/>
  <c r="CC239" s="1"/>
  <c r="CG239"/>
  <c r="CI239" s="1"/>
  <c r="CM239"/>
  <c r="CO239" s="1"/>
  <c r="AH239"/>
  <c r="AJ239" s="1"/>
  <c r="AN239"/>
  <c r="AP239" s="1"/>
  <c r="AT239"/>
  <c r="AV239" s="1"/>
  <c r="AZ239"/>
  <c r="BB239" s="1"/>
  <c r="BF239"/>
  <c r="BH239" s="1"/>
  <c r="BL239"/>
  <c r="BN239" s="1"/>
  <c r="BR239"/>
  <c r="BT239" s="1"/>
  <c r="BX239"/>
  <c r="BZ239" s="1"/>
  <c r="CD239"/>
  <c r="CF239" s="1"/>
  <c r="CJ239"/>
  <c r="CL239" s="1"/>
  <c r="AK241"/>
  <c r="AM241" s="1"/>
  <c r="AQ241"/>
  <c r="AS241" s="1"/>
  <c r="AW241"/>
  <c r="AY241" s="1"/>
  <c r="BC241"/>
  <c r="BE241" s="1"/>
  <c r="BI241"/>
  <c r="BK241" s="1"/>
  <c r="BO241"/>
  <c r="BQ241" s="1"/>
  <c r="BU241"/>
  <c r="BW241" s="1"/>
  <c r="CA241"/>
  <c r="CC241" s="1"/>
  <c r="CG241"/>
  <c r="CI241" s="1"/>
  <c r="CM241"/>
  <c r="CO241" s="1"/>
  <c r="AH241"/>
  <c r="AJ241" s="1"/>
  <c r="AN241"/>
  <c r="AP241" s="1"/>
  <c r="AT241"/>
  <c r="AV241" s="1"/>
  <c r="AZ241"/>
  <c r="BB241" s="1"/>
  <c r="BF241"/>
  <c r="BH241" s="1"/>
  <c r="BL241"/>
  <c r="BN241" s="1"/>
  <c r="BR241"/>
  <c r="BT241" s="1"/>
  <c r="BX241"/>
  <c r="BZ241" s="1"/>
  <c r="CD241"/>
  <c r="CF241" s="1"/>
  <c r="CJ241"/>
  <c r="CL241" s="1"/>
  <c r="AK243"/>
  <c r="AM243" s="1"/>
  <c r="AQ243"/>
  <c r="AS243" s="1"/>
  <c r="AW243"/>
  <c r="AY243" s="1"/>
  <c r="BC243"/>
  <c r="BE243" s="1"/>
  <c r="BI243"/>
  <c r="BK243" s="1"/>
  <c r="BO243"/>
  <c r="BQ243" s="1"/>
  <c r="BU243"/>
  <c r="BW243" s="1"/>
  <c r="CA243"/>
  <c r="CC243" s="1"/>
  <c r="CG243"/>
  <c r="CI243" s="1"/>
  <c r="CM243"/>
  <c r="CO243" s="1"/>
  <c r="AH243"/>
  <c r="AJ243" s="1"/>
  <c r="AN243"/>
  <c r="AP243" s="1"/>
  <c r="AT243"/>
  <c r="AV243" s="1"/>
  <c r="AZ243"/>
  <c r="BB243" s="1"/>
  <c r="BF243"/>
  <c r="BH243" s="1"/>
  <c r="BL243"/>
  <c r="BN243" s="1"/>
  <c r="BR243"/>
  <c r="BT243" s="1"/>
  <c r="BX243"/>
  <c r="BZ243" s="1"/>
  <c r="CD243"/>
  <c r="CF243" s="1"/>
  <c r="CJ243"/>
  <c r="CL243" s="1"/>
  <c r="AK234"/>
  <c r="AM234" s="1"/>
  <c r="AQ234"/>
  <c r="AS234" s="1"/>
  <c r="AW234"/>
  <c r="AY234" s="1"/>
  <c r="BC234"/>
  <c r="BE234" s="1"/>
  <c r="BI234"/>
  <c r="BK234" s="1"/>
  <c r="BO234"/>
  <c r="BQ234" s="1"/>
  <c r="BU234"/>
  <c r="BW234" s="1"/>
  <c r="CA234"/>
  <c r="CC234" s="1"/>
  <c r="CG234"/>
  <c r="CI234" s="1"/>
  <c r="CM234"/>
  <c r="CO234" s="1"/>
  <c r="AH234"/>
  <c r="AJ234" s="1"/>
  <c r="AN234"/>
  <c r="AP234" s="1"/>
  <c r="AT234"/>
  <c r="AV234" s="1"/>
  <c r="AZ234"/>
  <c r="BB234" s="1"/>
  <c r="BF234"/>
  <c r="BH234" s="1"/>
  <c r="BL234"/>
  <c r="BN234" s="1"/>
  <c r="BR234"/>
  <c r="BT234" s="1"/>
  <c r="BX234"/>
  <c r="BZ234" s="1"/>
  <c r="CD234"/>
  <c r="CF234" s="1"/>
  <c r="CJ234"/>
  <c r="CL234" s="1"/>
  <c r="AH237"/>
  <c r="AJ237" s="1"/>
  <c r="AN237"/>
  <c r="AP237" s="1"/>
  <c r="AT237"/>
  <c r="AV237" s="1"/>
  <c r="AZ237"/>
  <c r="BB237" s="1"/>
  <c r="BF237"/>
  <c r="BH237" s="1"/>
  <c r="BL237"/>
  <c r="BN237" s="1"/>
  <c r="BR237"/>
  <c r="BT237" s="1"/>
  <c r="BX237"/>
  <c r="BZ237" s="1"/>
  <c r="CD237"/>
  <c r="CF237" s="1"/>
  <c r="CJ237"/>
  <c r="CL237" s="1"/>
  <c r="AK237"/>
  <c r="AM237" s="1"/>
  <c r="AQ237"/>
  <c r="AS237" s="1"/>
  <c r="AW237"/>
  <c r="AY237" s="1"/>
  <c r="BC237"/>
  <c r="BE237" s="1"/>
  <c r="BI237"/>
  <c r="BK237" s="1"/>
  <c r="BO237"/>
  <c r="BQ237" s="1"/>
  <c r="BU237"/>
  <c r="BW237" s="1"/>
  <c r="CA237"/>
  <c r="CC237" s="1"/>
  <c r="CG237"/>
  <c r="CI237" s="1"/>
  <c r="CM237"/>
  <c r="CO237" s="1"/>
  <c r="AH240"/>
  <c r="AJ240" s="1"/>
  <c r="AN240"/>
  <c r="AP240" s="1"/>
  <c r="AT240"/>
  <c r="AV240" s="1"/>
  <c r="AZ240"/>
  <c r="BB240" s="1"/>
  <c r="BF240"/>
  <c r="BH240" s="1"/>
  <c r="BL240"/>
  <c r="BN240" s="1"/>
  <c r="BR240"/>
  <c r="BT240" s="1"/>
  <c r="BX240"/>
  <c r="BZ240" s="1"/>
  <c r="CD240"/>
  <c r="CF240" s="1"/>
  <c r="CJ240"/>
  <c r="CL240" s="1"/>
  <c r="AK240"/>
  <c r="AM240" s="1"/>
  <c r="AQ240"/>
  <c r="AS240" s="1"/>
  <c r="AW240"/>
  <c r="AY240" s="1"/>
  <c r="BC240"/>
  <c r="BE240" s="1"/>
  <c r="BI240"/>
  <c r="BK240" s="1"/>
  <c r="BO240"/>
  <c r="BQ240" s="1"/>
  <c r="BU240"/>
  <c r="BW240" s="1"/>
  <c r="CA240"/>
  <c r="CC240" s="1"/>
  <c r="CG240"/>
  <c r="CI240" s="1"/>
  <c r="CM240"/>
  <c r="CO240" s="1"/>
  <c r="AH200"/>
  <c r="AJ200" s="1"/>
  <c r="AN200"/>
  <c r="AP200" s="1"/>
  <c r="AT200"/>
  <c r="AV200" s="1"/>
  <c r="AZ200"/>
  <c r="BB200" s="1"/>
  <c r="BF200"/>
  <c r="BH200" s="1"/>
  <c r="BL200"/>
  <c r="BN200" s="1"/>
  <c r="BR200"/>
  <c r="BT200" s="1"/>
  <c r="BX200"/>
  <c r="BZ200" s="1"/>
  <c r="CD200"/>
  <c r="CF200" s="1"/>
  <c r="CJ200"/>
  <c r="CL200" s="1"/>
  <c r="AK200"/>
  <c r="AM200" s="1"/>
  <c r="AQ200"/>
  <c r="AS200" s="1"/>
  <c r="AW200"/>
  <c r="AY200" s="1"/>
  <c r="BC200"/>
  <c r="BE200" s="1"/>
  <c r="BI200"/>
  <c r="BK200" s="1"/>
  <c r="BO200"/>
  <c r="BQ200" s="1"/>
  <c r="BU200"/>
  <c r="BW200" s="1"/>
  <c r="CA200"/>
  <c r="CC200" s="1"/>
  <c r="CG200"/>
  <c r="CI200" s="1"/>
  <c r="CM200"/>
  <c r="CO200" s="1"/>
  <c r="AK170"/>
  <c r="AM170" s="1"/>
  <c r="AQ170"/>
  <c r="AS170" s="1"/>
  <c r="AW170"/>
  <c r="AY170" s="1"/>
  <c r="BC170"/>
  <c r="BE170" s="1"/>
  <c r="BI170"/>
  <c r="BK170" s="1"/>
  <c r="BO170"/>
  <c r="BQ170" s="1"/>
  <c r="BU170"/>
  <c r="BW170" s="1"/>
  <c r="CA170"/>
  <c r="CC170" s="1"/>
  <c r="CG170"/>
  <c r="CI170" s="1"/>
  <c r="CM170"/>
  <c r="CO170" s="1"/>
  <c r="AH170"/>
  <c r="AJ170" s="1"/>
  <c r="AN170"/>
  <c r="AP170" s="1"/>
  <c r="AT170"/>
  <c r="AV170" s="1"/>
  <c r="AZ170"/>
  <c r="BB170" s="1"/>
  <c r="BF170"/>
  <c r="BH170" s="1"/>
  <c r="BL170"/>
  <c r="BN170" s="1"/>
  <c r="BR170"/>
  <c r="BT170" s="1"/>
  <c r="BX170"/>
  <c r="BZ170" s="1"/>
  <c r="CD170"/>
  <c r="CF170" s="1"/>
  <c r="CJ170"/>
  <c r="CL170" s="1"/>
  <c r="CQ32"/>
  <c r="CQ126"/>
  <c r="CQ193"/>
  <c r="CQ78"/>
  <c r="CQ40"/>
  <c r="CQ67"/>
  <c r="CQ89"/>
  <c r="CQ219"/>
  <c r="CQ218"/>
  <c r="CQ142"/>
  <c r="CQ139"/>
  <c r="CQ197"/>
  <c r="CQ179"/>
  <c r="CQ5"/>
  <c r="CQ25"/>
  <c r="CQ183"/>
  <c r="CQ109"/>
  <c r="CQ46"/>
  <c r="G23" i="3"/>
  <c r="CP103" i="1" l="1"/>
  <c r="CP104"/>
  <c r="CQ104" s="1"/>
  <c r="CP117"/>
  <c r="CP205"/>
  <c r="CP144"/>
  <c r="CP166"/>
  <c r="CQ166" s="1"/>
  <c r="CP212"/>
  <c r="CP225"/>
  <c r="CP123"/>
  <c r="CP113"/>
  <c r="CQ113" s="1"/>
  <c r="CP228"/>
  <c r="CP98"/>
  <c r="CP188"/>
  <c r="CP115"/>
  <c r="CQ115" s="1"/>
  <c r="CP185"/>
  <c r="CP112"/>
  <c r="CP220"/>
  <c r="CP146"/>
  <c r="CQ146" s="1"/>
  <c r="CP131"/>
  <c r="CP95"/>
  <c r="CP125"/>
  <c r="CP154"/>
  <c r="CQ154" s="1"/>
  <c r="CP204"/>
  <c r="CP238"/>
  <c r="CP181"/>
  <c r="CP196"/>
  <c r="CQ196" s="1"/>
  <c r="CP242"/>
  <c r="CP138"/>
  <c r="CP127"/>
  <c r="CQ127" s="1"/>
  <c r="CP221"/>
  <c r="CQ221" s="1"/>
  <c r="CP190"/>
  <c r="CP203"/>
  <c r="CP124"/>
  <c r="CQ124" s="1"/>
  <c r="CP226"/>
  <c r="CQ226" s="1"/>
  <c r="CP106"/>
  <c r="CP177"/>
  <c r="CP173"/>
  <c r="CQ173" s="1"/>
  <c r="CP176"/>
  <c r="CP161"/>
  <c r="CP198"/>
  <c r="CP232"/>
  <c r="CQ232" s="1"/>
  <c r="CP97"/>
  <c r="CQ97" s="1"/>
  <c r="CP10"/>
  <c r="CP39"/>
  <c r="CP37"/>
  <c r="CP30"/>
  <c r="CQ30" s="1"/>
  <c r="CP13"/>
  <c r="CP63"/>
  <c r="CP11"/>
  <c r="CQ11" s="1"/>
  <c r="CP66"/>
  <c r="CQ66" s="1"/>
  <c r="CP45"/>
  <c r="CP35"/>
  <c r="CP31"/>
  <c r="CQ31" s="1"/>
  <c r="CP54"/>
  <c r="CQ54" s="1"/>
  <c r="CP86"/>
  <c r="CP56"/>
  <c r="CP88"/>
  <c r="CP20"/>
  <c r="CQ20" s="1"/>
  <c r="CP33"/>
  <c r="CP64"/>
  <c r="CP145"/>
  <c r="CQ145" s="1"/>
  <c r="CP27"/>
  <c r="CQ27" s="1"/>
  <c r="CP58"/>
  <c r="CP12"/>
  <c r="CP16"/>
  <c r="CQ16" s="1"/>
  <c r="CP91"/>
  <c r="CQ91" s="1"/>
  <c r="CP171"/>
  <c r="CP224"/>
  <c r="CP122"/>
  <c r="CQ122" s="1"/>
  <c r="CP108"/>
  <c r="CQ108" s="1"/>
  <c r="CP135"/>
  <c r="CP195"/>
  <c r="CP130"/>
  <c r="CQ130" s="1"/>
  <c r="CP199"/>
  <c r="CP194"/>
  <c r="CP134"/>
  <c r="CP186"/>
  <c r="CQ186" s="1"/>
  <c r="CP77"/>
  <c r="CP152"/>
  <c r="CP217"/>
  <c r="CP105"/>
  <c r="CQ105" s="1"/>
  <c r="CP132"/>
  <c r="CQ132" s="1"/>
  <c r="CP178"/>
  <c r="CP99"/>
  <c r="CP169"/>
  <c r="CQ169" s="1"/>
  <c r="CP164"/>
  <c r="CQ164" s="1"/>
  <c r="CR164" s="1"/>
  <c r="CP120"/>
  <c r="CP222"/>
  <c r="CP162"/>
  <c r="CP182"/>
  <c r="CQ182" s="1"/>
  <c r="CP94"/>
  <c r="CP129"/>
  <c r="CP229"/>
  <c r="CQ229" s="1"/>
  <c r="CP230"/>
  <c r="CQ230" s="1"/>
  <c r="CP118"/>
  <c r="CP121"/>
  <c r="CP216"/>
  <c r="CQ216" s="1"/>
  <c r="CP189"/>
  <c r="CQ189" s="1"/>
  <c r="CP191"/>
  <c r="CP208"/>
  <c r="CP136"/>
  <c r="CP209"/>
  <c r="CQ209" s="1"/>
  <c r="CP96"/>
  <c r="CP153"/>
  <c r="CP8"/>
  <c r="CQ8" s="1"/>
  <c r="CP93"/>
  <c r="CQ93" s="1"/>
  <c r="CP36"/>
  <c r="CP44"/>
  <c r="CP116"/>
  <c r="CQ116" s="1"/>
  <c r="CP49"/>
  <c r="CQ49" s="1"/>
  <c r="CP62"/>
  <c r="CP114"/>
  <c r="CQ114" s="1"/>
  <c r="CP18"/>
  <c r="CQ18" s="1"/>
  <c r="CP68"/>
  <c r="CQ68" s="1"/>
  <c r="CP107"/>
  <c r="CQ107" s="1"/>
  <c r="CP47"/>
  <c r="CP76"/>
  <c r="CQ76" s="1"/>
  <c r="CP80"/>
  <c r="CQ80" s="1"/>
  <c r="CP29"/>
  <c r="CP72"/>
  <c r="CP71"/>
  <c r="CQ71" s="1"/>
  <c r="CP92"/>
  <c r="CQ92" s="1"/>
  <c r="CP43"/>
  <c r="CP65"/>
  <c r="CP34"/>
  <c r="CQ34" s="1"/>
  <c r="CP6"/>
  <c r="CQ6" s="1"/>
  <c r="CP48"/>
  <c r="CQ48" s="1"/>
  <c r="CP70"/>
  <c r="CQ70" s="1"/>
  <c r="CP60"/>
  <c r="CQ60" s="1"/>
  <c r="CP53"/>
  <c r="CQ53" s="1"/>
  <c r="CP159"/>
  <c r="CP17"/>
  <c r="CP57"/>
  <c r="CQ57" s="1"/>
  <c r="CP231"/>
  <c r="CQ231" s="1"/>
  <c r="CP101"/>
  <c r="CP110"/>
  <c r="CP174"/>
  <c r="CQ174" s="1"/>
  <c r="CP236"/>
  <c r="CQ236" s="1"/>
  <c r="CP85"/>
  <c r="CP156"/>
  <c r="CQ156" s="1"/>
  <c r="CP201"/>
  <c r="CQ201" s="1"/>
  <c r="CP211"/>
  <c r="CQ211" s="1"/>
  <c r="CP172"/>
  <c r="CQ172" s="1"/>
  <c r="CP167"/>
  <c r="CQ167" s="1"/>
  <c r="CP233"/>
  <c r="CQ233" s="1"/>
  <c r="CP90"/>
  <c r="CQ90" s="1"/>
  <c r="CP160"/>
  <c r="CP180"/>
  <c r="CP141"/>
  <c r="CQ141" s="1"/>
  <c r="CP158"/>
  <c r="CQ158" s="1"/>
  <c r="CP235"/>
  <c r="CP165"/>
  <c r="CQ165" s="1"/>
  <c r="CP206"/>
  <c r="CQ206" s="1"/>
  <c r="CP119"/>
  <c r="CQ119" s="1"/>
  <c r="CP149"/>
  <c r="CP215"/>
  <c r="CQ215" s="1"/>
  <c r="CP87"/>
  <c r="CQ87" s="1"/>
  <c r="CP184"/>
  <c r="CQ184" s="1"/>
  <c r="CP202"/>
  <c r="CQ202" s="1"/>
  <c r="CP81"/>
  <c r="CQ81" s="1"/>
  <c r="CP137"/>
  <c r="CQ137" s="1"/>
  <c r="CP150"/>
  <c r="CQ150" s="1"/>
  <c r="CP227"/>
  <c r="CQ227" s="1"/>
  <c r="CP143"/>
  <c r="CP210"/>
  <c r="CQ210" s="1"/>
  <c r="CP207"/>
  <c r="CQ207" s="1"/>
  <c r="CP102"/>
  <c r="CQ102" s="1"/>
  <c r="CP140"/>
  <c r="CP213"/>
  <c r="CQ213" s="1"/>
  <c r="CP163"/>
  <c r="CQ163" s="1"/>
  <c r="CP82"/>
  <c r="CQ82" s="1"/>
  <c r="CP223"/>
  <c r="CP148"/>
  <c r="CQ148" s="1"/>
  <c r="CP187"/>
  <c r="CQ187" s="1"/>
  <c r="CP157"/>
  <c r="CQ157" s="1"/>
  <c r="CP111"/>
  <c r="CQ111" s="1"/>
  <c r="CP214"/>
  <c r="CQ214" s="1"/>
  <c r="CP84"/>
  <c r="CQ84" s="1"/>
  <c r="CP51"/>
  <c r="CQ51" s="1"/>
  <c r="CP69"/>
  <c r="CP61"/>
  <c r="CQ61" s="1"/>
  <c r="CP9"/>
  <c r="CQ9" s="1"/>
  <c r="CP79"/>
  <c r="CQ79" s="1"/>
  <c r="CP100"/>
  <c r="CQ100" s="1"/>
  <c r="CP21"/>
  <c r="CQ21" s="1"/>
  <c r="CP75"/>
  <c r="CQ75" s="1"/>
  <c r="CP26"/>
  <c r="CQ26" s="1"/>
  <c r="CP28"/>
  <c r="CQ28" s="1"/>
  <c r="CP42"/>
  <c r="CQ42" s="1"/>
  <c r="CP24"/>
  <c r="CQ24" s="1"/>
  <c r="CP59"/>
  <c r="CQ59" s="1"/>
  <c r="CP23"/>
  <c r="CQ23" s="1"/>
  <c r="CP41"/>
  <c r="CQ41" s="1"/>
  <c r="CP73"/>
  <c r="CQ73" s="1"/>
  <c r="CP14"/>
  <c r="CQ14" s="1"/>
  <c r="CP22"/>
  <c r="CP55"/>
  <c r="CQ55" s="1"/>
  <c r="CP7"/>
  <c r="CQ7" s="1"/>
  <c r="CP74"/>
  <c r="CQ74" s="1"/>
  <c r="CP83"/>
  <c r="CP19"/>
  <c r="CQ19" s="1"/>
  <c r="CP239"/>
  <c r="CQ239" s="1"/>
  <c r="CP241"/>
  <c r="CQ241" s="1"/>
  <c r="CP243"/>
  <c r="CQ243" s="1"/>
  <c r="CP234"/>
  <c r="CQ234" s="1"/>
  <c r="CP237"/>
  <c r="CQ237" s="1"/>
  <c r="CP240"/>
  <c r="CQ240" s="1"/>
  <c r="CP200"/>
  <c r="CQ200" s="1"/>
  <c r="CP170"/>
  <c r="CQ170" s="1"/>
  <c r="CQ161"/>
  <c r="CQ138"/>
  <c r="CQ203"/>
  <c r="CQ77"/>
  <c r="CQ217"/>
  <c r="CQ192"/>
  <c r="CQ224"/>
  <c r="CQ58"/>
  <c r="CQ125"/>
  <c r="CQ185"/>
  <c r="CQ205"/>
  <c r="CQ120"/>
  <c r="CQ99"/>
  <c r="CQ242"/>
  <c r="CQ101"/>
  <c r="CQ152"/>
  <c r="CQ178"/>
  <c r="CQ86"/>
  <c r="CQ33"/>
  <c r="CQ143"/>
  <c r="CQ171"/>
  <c r="CQ69"/>
  <c r="CQ112"/>
  <c r="CQ220"/>
  <c r="CQ4"/>
  <c r="CQ198"/>
  <c r="CQ63"/>
  <c r="CQ45"/>
  <c r="CQ94"/>
  <c r="CQ85"/>
  <c r="CQ121"/>
  <c r="CQ204"/>
  <c r="CQ181"/>
  <c r="CQ43"/>
  <c r="CQ56"/>
  <c r="CQ195"/>
  <c r="CQ194"/>
  <c r="CQ62"/>
  <c r="CQ106"/>
  <c r="CQ228"/>
  <c r="CQ13"/>
  <c r="CQ222"/>
  <c r="CQ22"/>
  <c r="CQ39"/>
  <c r="CQ37"/>
  <c r="CQ131"/>
  <c r="CQ72"/>
  <c r="CQ118"/>
  <c r="CQ65"/>
  <c r="CQ134"/>
  <c r="CQ149"/>
  <c r="CQ64"/>
  <c r="CQ135"/>
  <c r="CQ188"/>
  <c r="CQ208"/>
  <c r="CQ96"/>
  <c r="CQ176"/>
  <c r="CQ144"/>
  <c r="CQ123"/>
  <c r="CQ160"/>
  <c r="CQ35"/>
  <c r="CQ159"/>
  <c r="CQ103"/>
  <c r="CQ10"/>
  <c r="CQ15"/>
  <c r="CQ191"/>
  <c r="CQ95"/>
  <c r="CQ140"/>
  <c r="CQ190"/>
  <c r="CQ223"/>
  <c r="CQ88"/>
  <c r="CQ36"/>
  <c r="CQ44"/>
  <c r="CQ98"/>
  <c r="CQ83"/>
  <c r="CQ177"/>
  <c r="CQ12"/>
  <c r="CQ136"/>
  <c r="CQ153"/>
  <c r="CQ17"/>
  <c r="CQ117"/>
  <c r="CQ212"/>
  <c r="CQ225"/>
  <c r="CQ180"/>
  <c r="CQ235"/>
  <c r="CQ162"/>
  <c r="CQ129"/>
  <c r="CQ110"/>
  <c r="CQ47"/>
  <c r="CQ238"/>
  <c r="CQ29"/>
  <c r="CQ199"/>
  <c r="CR147"/>
  <c r="CR40"/>
  <c r="CR154" l="1"/>
  <c r="CR47"/>
  <c r="CR110"/>
  <c r="CR148"/>
  <c r="CR226"/>
  <c r="CR137"/>
  <c r="CR63"/>
  <c r="CR66"/>
  <c r="CR114"/>
  <c r="CR82"/>
  <c r="CR116"/>
  <c r="CR77"/>
  <c r="CR145"/>
  <c r="CR214"/>
  <c r="CR123"/>
  <c r="CR70"/>
  <c r="CR120"/>
  <c r="CR185"/>
  <c r="CR186"/>
  <c r="CR58"/>
  <c r="CR217"/>
  <c r="CR161"/>
  <c r="CR136"/>
  <c r="CR189"/>
  <c r="CR160"/>
  <c r="CR198"/>
  <c r="CR99"/>
  <c r="CR57"/>
  <c r="CR87"/>
  <c r="CR125"/>
  <c r="CR192"/>
  <c r="CR138"/>
  <c r="CR15"/>
  <c r="CR240"/>
  <c r="CR113"/>
  <c r="CR205"/>
  <c r="CR207"/>
  <c r="CR107"/>
  <c r="CR224"/>
  <c r="CR203"/>
  <c r="CR133"/>
  <c r="CR220"/>
  <c r="CR31"/>
  <c r="CR143"/>
  <c r="CR142"/>
  <c r="CR18"/>
  <c r="CR65"/>
  <c r="CR227"/>
  <c r="CR5"/>
  <c r="CR34"/>
  <c r="CR139"/>
  <c r="CR32"/>
  <c r="CR11"/>
  <c r="CR85"/>
  <c r="CR183"/>
  <c r="CR199"/>
  <c r="CR9"/>
  <c r="CR232"/>
  <c r="CR215"/>
  <c r="CR229"/>
  <c r="CR128"/>
  <c r="CR168"/>
  <c r="CR197"/>
  <c r="CR62"/>
  <c r="CR182"/>
  <c r="CR118"/>
  <c r="CR171"/>
  <c r="CR155"/>
  <c r="CR150"/>
  <c r="CR211"/>
  <c r="CR242"/>
  <c r="CR178"/>
  <c r="CR235"/>
  <c r="CR151"/>
  <c r="CR234"/>
  <c r="CR14"/>
  <c r="CR79"/>
  <c r="CR50"/>
  <c r="CR69"/>
  <c r="CR223"/>
  <c r="CR236"/>
  <c r="CR221"/>
  <c r="CR48"/>
  <c r="CR202"/>
  <c r="CR209"/>
  <c r="CR23"/>
  <c r="CR131"/>
  <c r="CR222"/>
  <c r="CR108"/>
  <c r="CR129"/>
  <c r="CR83"/>
  <c r="CR149"/>
  <c r="CR177"/>
  <c r="CR231"/>
  <c r="CR146"/>
  <c r="CR35"/>
  <c r="CR233"/>
  <c r="CR204"/>
  <c r="CR115"/>
  <c r="CR36"/>
  <c r="CR89"/>
  <c r="CR26"/>
  <c r="CR97"/>
  <c r="CR200"/>
  <c r="CR95"/>
  <c r="CR41"/>
  <c r="CR191"/>
  <c r="CR196"/>
  <c r="CR174"/>
  <c r="CR38"/>
  <c r="CR238"/>
  <c r="CR157"/>
  <c r="CR86"/>
  <c r="CR187"/>
  <c r="CR64"/>
  <c r="CR158"/>
  <c r="CR163"/>
  <c r="CR152"/>
  <c r="CR119"/>
  <c r="CR127"/>
  <c r="CR93"/>
  <c r="CR122"/>
  <c r="CR206"/>
  <c r="CR74"/>
  <c r="CR27"/>
  <c r="CR219"/>
  <c r="CR141"/>
  <c r="CR165"/>
  <c r="CR194"/>
  <c r="CR105"/>
  <c r="CR184"/>
  <c r="CR60"/>
  <c r="CR80"/>
  <c r="CR201"/>
  <c r="CR140"/>
  <c r="CR166"/>
  <c r="CR45"/>
  <c r="CR104"/>
  <c r="CR73"/>
  <c r="CR218"/>
  <c r="CR28"/>
  <c r="CR20"/>
  <c r="CR162"/>
  <c r="CR188"/>
  <c r="CR30"/>
  <c r="CR176"/>
  <c r="CR37"/>
  <c r="CR76"/>
  <c r="CR111"/>
  <c r="CR6"/>
  <c r="CR67"/>
  <c r="CR53"/>
  <c r="CR167"/>
  <c r="CR68"/>
  <c r="CR52"/>
  <c r="CR42"/>
  <c r="CR101"/>
  <c r="CR91"/>
  <c r="CR19"/>
  <c r="CR239"/>
  <c r="CR144"/>
  <c r="CR94"/>
  <c r="CR12"/>
  <c r="CR172"/>
  <c r="CR181"/>
  <c r="CR170"/>
  <c r="CR22"/>
  <c r="CR117"/>
  <c r="CR106"/>
  <c r="CR72"/>
  <c r="CR208"/>
  <c r="CR130"/>
  <c r="CR134"/>
  <c r="CR213"/>
  <c r="CR175"/>
  <c r="CR71"/>
  <c r="CR193"/>
  <c r="CR135"/>
  <c r="CR159"/>
  <c r="CR10"/>
  <c r="CR230"/>
  <c r="CR25"/>
  <c r="CR241"/>
  <c r="CR210"/>
  <c r="CR173"/>
  <c r="CR98"/>
  <c r="CR216"/>
  <c r="CR228"/>
  <c r="CR169"/>
  <c r="CR16"/>
  <c r="CR13"/>
  <c r="CR212"/>
  <c r="CR124"/>
  <c r="CR56"/>
  <c r="CR243"/>
  <c r="CR46"/>
  <c r="CR96"/>
  <c r="CR112"/>
  <c r="CR49"/>
  <c r="CR44"/>
  <c r="CR153"/>
  <c r="CR190"/>
  <c r="CR81"/>
  <c r="CR179"/>
  <c r="CR88"/>
  <c r="CR225"/>
  <c r="CR100"/>
  <c r="CR24"/>
  <c r="CR237"/>
  <c r="CR33"/>
  <c r="CR195"/>
  <c r="CR102"/>
  <c r="CR103"/>
  <c r="CR180"/>
  <c r="CR156"/>
  <c r="CR90"/>
  <c r="CR132"/>
  <c r="CR121"/>
  <c r="CR21"/>
  <c r="CR75"/>
  <c r="CR7"/>
  <c r="CR39"/>
  <c r="CR51"/>
  <c r="CR126"/>
  <c r="CR55"/>
  <c r="CR43"/>
  <c r="CR17"/>
  <c r="CR8"/>
  <c r="CR29"/>
  <c r="CR92"/>
  <c r="CR109"/>
  <c r="CR84"/>
  <c r="CR61"/>
  <c r="CR59"/>
  <c r="CR54"/>
  <c r="CR78"/>
  <c r="CR4"/>
</calcChain>
</file>

<file path=xl/sharedStrings.xml><?xml version="1.0" encoding="utf-8"?>
<sst xmlns="http://schemas.openxmlformats.org/spreadsheetml/2006/main" count="2975" uniqueCount="812">
  <si>
    <t>Nominal Level</t>
  </si>
  <si>
    <t>Armor</t>
  </si>
  <si>
    <t>Armor Type</t>
  </si>
  <si>
    <t>Agility</t>
  </si>
  <si>
    <t>Speed</t>
  </si>
  <si>
    <t>Health</t>
  </si>
  <si>
    <t>Abilities</t>
  </si>
  <si>
    <t>Unit</t>
  </si>
  <si>
    <t>Адский пёс</t>
  </si>
  <si>
    <t>Злой мозг</t>
  </si>
  <si>
    <t>Демонёнок</t>
  </si>
  <si>
    <t>Бес</t>
  </si>
  <si>
    <t>Орк</t>
  </si>
  <si>
    <t>Изгнанная тень</t>
  </si>
  <si>
    <t>Гог</t>
  </si>
  <si>
    <t>Воин ада</t>
  </si>
  <si>
    <t>Хранитель душ</t>
  </si>
  <si>
    <t>Крудер</t>
  </si>
  <si>
    <t>Чародей</t>
  </si>
  <si>
    <t>Лавовый солдат</t>
  </si>
  <si>
    <t>Дух пламени</t>
  </si>
  <si>
    <t>Вершитель зла</t>
  </si>
  <si>
    <t>Элементаль огня</t>
  </si>
  <si>
    <t>Цербер</t>
  </si>
  <si>
    <t>Красный дракон</t>
  </si>
  <si>
    <t>Эфрит</t>
  </si>
  <si>
    <t>Всадник Апокалипсиса</t>
  </si>
  <si>
    <t>Дракон преисподнии</t>
  </si>
  <si>
    <t>Лавовый монстр</t>
  </si>
  <si>
    <t>Верховный демон</t>
  </si>
  <si>
    <t>Ад</t>
  </si>
  <si>
    <t>Боевой орден</t>
  </si>
  <si>
    <t>Крестьянин</t>
  </si>
  <si>
    <t>Рекрут</t>
  </si>
  <si>
    <t>Ополченец</t>
  </si>
  <si>
    <t>Всадник</t>
  </si>
  <si>
    <t>Берсерк</t>
  </si>
  <si>
    <t>Мечник</t>
  </si>
  <si>
    <t>Покоритель востока</t>
  </si>
  <si>
    <t>Часовой</t>
  </si>
  <si>
    <t>Витязь</t>
  </si>
  <si>
    <t>Гвардеец</t>
  </si>
  <si>
    <t>Легионер</t>
  </si>
  <si>
    <t>Рыцарь</t>
  </si>
  <si>
    <t>Лазутчик</t>
  </si>
  <si>
    <t>Осадный солдат</t>
  </si>
  <si>
    <t>Безумный рыцарь</t>
  </si>
  <si>
    <t>Кавалерист</t>
  </si>
  <si>
    <t>Дракоборец</t>
  </si>
  <si>
    <t>Королевский боец</t>
  </si>
  <si>
    <t>Чемпион</t>
  </si>
  <si>
    <t>Ликвидатор</t>
  </si>
  <si>
    <t>Горы</t>
  </si>
  <si>
    <t>Древний ворон</t>
  </si>
  <si>
    <t>Горный прыгун</t>
  </si>
  <si>
    <t>Зигред</t>
  </si>
  <si>
    <t>Грифон</t>
  </si>
  <si>
    <t>Горгулья</t>
  </si>
  <si>
    <t>Отшельник</t>
  </si>
  <si>
    <t>Ящер стрелок</t>
  </si>
  <si>
    <t>Ящер-воин</t>
  </si>
  <si>
    <t>Фурия</t>
  </si>
  <si>
    <t>Ящер-шаман</t>
  </si>
  <si>
    <t>Ящер-всадник</t>
  </si>
  <si>
    <t>Дух грома</t>
  </si>
  <si>
    <t>Ящер-маг</t>
  </si>
  <si>
    <t>Кровожадная фурия</t>
  </si>
  <si>
    <t>Королевский зигред</t>
  </si>
  <si>
    <t>Чёрный единорог</t>
  </si>
  <si>
    <t>Горная горгулья</t>
  </si>
  <si>
    <t>Виверна</t>
  </si>
  <si>
    <t>Элементаль воздуха</t>
  </si>
  <si>
    <t>Циклоп-изгой</t>
  </si>
  <si>
    <t>Золотой дракон</t>
  </si>
  <si>
    <t>Монтезавр</t>
  </si>
  <si>
    <t>Чёрный дракон</t>
  </si>
  <si>
    <t>Бешеный пёс</t>
  </si>
  <si>
    <t>Лиственник</t>
  </si>
  <si>
    <t>Волк</t>
  </si>
  <si>
    <t>Нимун</t>
  </si>
  <si>
    <t>Кентавр</t>
  </si>
  <si>
    <t>Оборотень</t>
  </si>
  <si>
    <t>Гиппогриф</t>
  </si>
  <si>
    <t>Болотный ящер</t>
  </si>
  <si>
    <t>Нуманкук</t>
  </si>
  <si>
    <t>Лесной лучник</t>
  </si>
  <si>
    <t>Саблезубый тигр</t>
  </si>
  <si>
    <t>Гнолл</t>
  </si>
  <si>
    <t>Дух леса</t>
  </si>
  <si>
    <t>Снарглоу</t>
  </si>
  <si>
    <t>Чёрный медведь</t>
  </si>
  <si>
    <t>Богельф</t>
  </si>
  <si>
    <t>Корневик</t>
  </si>
  <si>
    <t>Джах</t>
  </si>
  <si>
    <t>Тролль</t>
  </si>
  <si>
    <t>Энт</t>
  </si>
  <si>
    <t>Хурхул</t>
  </si>
  <si>
    <t>Носощуп</t>
  </si>
  <si>
    <t>Лесной скоробей</t>
  </si>
  <si>
    <t>Лес</t>
  </si>
  <si>
    <t>Подводный клешир</t>
  </si>
  <si>
    <t>Огромная медуза</t>
  </si>
  <si>
    <t>Морской воин</t>
  </si>
  <si>
    <t>Гигантский осьминог</t>
  </si>
  <si>
    <t>Водолаз</t>
  </si>
  <si>
    <t>Элементаль воды</t>
  </si>
  <si>
    <t>Бангуза</t>
  </si>
  <si>
    <t>Грума</t>
  </si>
  <si>
    <t>Дух моря</t>
  </si>
  <si>
    <t>Морской демон</t>
  </si>
  <si>
    <t>Древний игурион</t>
  </si>
  <si>
    <t>Подводный палач</t>
  </si>
  <si>
    <t>Гигантская черепаха</t>
  </si>
  <si>
    <t>Океанский рогач</t>
  </si>
  <si>
    <t>Морской змей</t>
  </si>
  <si>
    <t>Сколопендра</t>
  </si>
  <si>
    <t>Гидра</t>
  </si>
  <si>
    <t>Демон океана</t>
  </si>
  <si>
    <t>Цисфена</t>
  </si>
  <si>
    <t>Водоёмы</t>
  </si>
  <si>
    <t>Скелет-зверь</t>
  </si>
  <si>
    <t>Живой мертвец</t>
  </si>
  <si>
    <t>Упырь</t>
  </si>
  <si>
    <t>Скелет-воин</t>
  </si>
  <si>
    <t>Восставший из гробницы</t>
  </si>
  <si>
    <t>Могильщик</t>
  </si>
  <si>
    <t>Тёмный часовой</t>
  </si>
  <si>
    <t>Зомби</t>
  </si>
  <si>
    <t>Костевик</t>
  </si>
  <si>
    <t>Демон ужаса</t>
  </si>
  <si>
    <t>Некромант</t>
  </si>
  <si>
    <t>Вампир</t>
  </si>
  <si>
    <t>Костяной ящер</t>
  </si>
  <si>
    <t>Королева мумий</t>
  </si>
  <si>
    <t>Price</t>
  </si>
  <si>
    <t>Лич</t>
  </si>
  <si>
    <t>Костяной монстр</t>
  </si>
  <si>
    <t>Восставший полковник</t>
  </si>
  <si>
    <t>Убийца душ</t>
  </si>
  <si>
    <t>Король нежити</t>
  </si>
  <si>
    <t>Элементаль тьмы</t>
  </si>
  <si>
    <t>Чёрный магистр</t>
  </si>
  <si>
    <t>Нежить</t>
  </si>
  <si>
    <t>Летучая мышь</t>
  </si>
  <si>
    <t>Дикий гоблин</t>
  </si>
  <si>
    <t>Ящер-изгой</t>
  </si>
  <si>
    <t>Гоблин-шпион</t>
  </si>
  <si>
    <t>Вождь пещерных зверей</t>
  </si>
  <si>
    <t>Гарпия</t>
  </si>
  <si>
    <t>Воитель</t>
  </si>
  <si>
    <t>Гоблин-снайпер</t>
  </si>
  <si>
    <t>Арахнид</t>
  </si>
  <si>
    <t>Багорф</t>
  </si>
  <si>
    <t>Минотавр</t>
  </si>
  <si>
    <t>Мухожаб</t>
  </si>
  <si>
    <t>Чернодых</t>
  </si>
  <si>
    <t>Пещерный червь</t>
  </si>
  <si>
    <t>Дух мрака</t>
  </si>
  <si>
    <t>Багорф-мутант</t>
  </si>
  <si>
    <t>Мантикора</t>
  </si>
  <si>
    <t>Тварь из глубин</t>
  </si>
  <si>
    <t>Пришелец</t>
  </si>
  <si>
    <t>Ржавый дракон</t>
  </si>
  <si>
    <t>Церрадор</t>
  </si>
  <si>
    <t>Шугра</t>
  </si>
  <si>
    <t>Кристаллический голем</t>
  </si>
  <si>
    <t>Эхра</t>
  </si>
  <si>
    <t>Пещера</t>
  </si>
  <si>
    <t>Воин грома</t>
  </si>
  <si>
    <t>Берсерк фанатик</t>
  </si>
  <si>
    <t>Шаман</t>
  </si>
  <si>
    <t>Небесный рыцарь</t>
  </si>
  <si>
    <t>Солдат поднебесья</t>
  </si>
  <si>
    <t>Страж чистилища</t>
  </si>
  <si>
    <t>Проводник душ</t>
  </si>
  <si>
    <t>Анклавер</t>
  </si>
  <si>
    <t>Лунный мечник</t>
  </si>
  <si>
    <t>Палач</t>
  </si>
  <si>
    <t>Ванаминго</t>
  </si>
  <si>
    <t>Дух света</t>
  </si>
  <si>
    <t>Лунный змей</t>
  </si>
  <si>
    <t>Полководец</t>
  </si>
  <si>
    <t>Элитный воин</t>
  </si>
  <si>
    <t>Ангел воин</t>
  </si>
  <si>
    <t>Элементаль света</t>
  </si>
  <si>
    <t>Титан</t>
  </si>
  <si>
    <t>Поднебесье</t>
  </si>
  <si>
    <t>Геккон</t>
  </si>
  <si>
    <t>Глиняный голем</t>
  </si>
  <si>
    <t>Зорб</t>
  </si>
  <si>
    <t>Пустынный хищник</t>
  </si>
  <si>
    <t>Песчаный зигред</t>
  </si>
  <si>
    <t>Минотавр-отшельник</t>
  </si>
  <si>
    <t>Гигантский скорпион</t>
  </si>
  <si>
    <t>Гирбих</t>
  </si>
  <si>
    <t>Мумбус</t>
  </si>
  <si>
    <t>Вождь минотавров</t>
  </si>
  <si>
    <t>Песчаный скат</t>
  </si>
  <si>
    <t>Василиск</t>
  </si>
  <si>
    <t>Элементаль земли</t>
  </si>
  <si>
    <t>Джин</t>
  </si>
  <si>
    <t>Циклоп</t>
  </si>
  <si>
    <t>Зелёный дракон</t>
  </si>
  <si>
    <t>Изумрудный муравей</t>
  </si>
  <si>
    <t>Исчадие пустыни</t>
  </si>
  <si>
    <t>Золотой голем</t>
  </si>
  <si>
    <t>Царь скорпионов</t>
  </si>
  <si>
    <t>Каменный зверь</t>
  </si>
  <si>
    <t>Мордарг</t>
  </si>
  <si>
    <t>Пустыня</t>
  </si>
  <si>
    <t>Йети</t>
  </si>
  <si>
    <t>Ледяной хищник</t>
  </si>
  <si>
    <t>Полярная коза</t>
  </si>
  <si>
    <t>Гарлакан</t>
  </si>
  <si>
    <t>Демон холода</t>
  </si>
  <si>
    <t>Белый тигр</t>
  </si>
  <si>
    <t>Воин тундры</t>
  </si>
  <si>
    <t>Ледяной голем</t>
  </si>
  <si>
    <t>Охотник</t>
  </si>
  <si>
    <t>Белый медведь</t>
  </si>
  <si>
    <t>Страж севера</t>
  </si>
  <si>
    <t>Жук-морозник</t>
  </si>
  <si>
    <t>Йети-шаман</t>
  </si>
  <si>
    <t>Мамонт</t>
  </si>
  <si>
    <t>Северный зверь</t>
  </si>
  <si>
    <t>Дракомаг</t>
  </si>
  <si>
    <t>Арктический джин</t>
  </si>
  <si>
    <t>Полярный дракон</t>
  </si>
  <si>
    <t>Эгнус</t>
  </si>
  <si>
    <t>Большой Угун</t>
  </si>
  <si>
    <t>Тундра</t>
  </si>
  <si>
    <t>Зверь</t>
  </si>
  <si>
    <t>Гоблин</t>
  </si>
  <si>
    <t>Человек</t>
  </si>
  <si>
    <t>Скелет</t>
  </si>
  <si>
    <t>Голем</t>
  </si>
  <si>
    <t>Каменный голем</t>
  </si>
  <si>
    <t>Повелитель огня</t>
  </si>
  <si>
    <t>Призрак</t>
  </si>
  <si>
    <t>Дракон</t>
  </si>
  <si>
    <t>Элементаль</t>
  </si>
  <si>
    <t>Дух</t>
  </si>
  <si>
    <t>Демон</t>
  </si>
  <si>
    <t>Птица</t>
  </si>
  <si>
    <t>Насекомое</t>
  </si>
  <si>
    <t>Ящер</t>
  </si>
  <si>
    <t>Водный житель</t>
  </si>
  <si>
    <t>Восставший</t>
  </si>
  <si>
    <t>Паукообразный</t>
  </si>
  <si>
    <t>Class</t>
  </si>
  <si>
    <t>Чужой</t>
  </si>
  <si>
    <t>Рептилия</t>
  </si>
  <si>
    <t>Падший</t>
  </si>
  <si>
    <t>Монстр</t>
  </si>
  <si>
    <t>Мутант</t>
  </si>
  <si>
    <t>Древообразное</t>
  </si>
  <si>
    <t>Вулканический змий</t>
  </si>
  <si>
    <t>-</t>
  </si>
  <si>
    <t>Damage 1</t>
  </si>
  <si>
    <t>Av. Damage Value 1</t>
  </si>
  <si>
    <t>Min Damage 1</t>
  </si>
  <si>
    <t>Max Damage 1</t>
  </si>
  <si>
    <t>Damage Type 1</t>
  </si>
  <si>
    <t>Av. Damage Value 2</t>
  </si>
  <si>
    <t>Min Damage 2</t>
  </si>
  <si>
    <t>Max Damage 2</t>
  </si>
  <si>
    <t>Damage Type 2</t>
  </si>
  <si>
    <t>Attack range 2</t>
  </si>
  <si>
    <t>Attack range 1</t>
  </si>
  <si>
    <t>Топор</t>
  </si>
  <si>
    <t>Огонь</t>
  </si>
  <si>
    <t>Удар</t>
  </si>
  <si>
    <t>Меч</t>
  </si>
  <si>
    <t>Адский огонь</t>
  </si>
  <si>
    <t>Яд</t>
  </si>
  <si>
    <t>Стрела</t>
  </si>
  <si>
    <t>Ментальный</t>
  </si>
  <si>
    <t>Молния</t>
  </si>
  <si>
    <t>Damage</t>
  </si>
  <si>
    <t>Укус/Когти</t>
  </si>
  <si>
    <t>Копье/Рог/Нож</t>
  </si>
  <si>
    <t>Accuracy 1</t>
  </si>
  <si>
    <t>Accuracy 2</t>
  </si>
  <si>
    <t>Может передвигаться по воде.</t>
  </si>
  <si>
    <t>Unit size</t>
  </si>
  <si>
    <t>Лучник</t>
  </si>
  <si>
    <t>Лесной убийца</t>
  </si>
  <si>
    <t>Скелет-лучник</t>
  </si>
  <si>
    <t>Мумия</t>
  </si>
  <si>
    <t>Гоблин-разбойник</t>
  </si>
  <si>
    <t>Наёмница</t>
  </si>
  <si>
    <t>Скиталец</t>
  </si>
  <si>
    <t>Единорог</t>
  </si>
  <si>
    <t>Корневик-мастер</t>
  </si>
  <si>
    <t>Энергия</t>
  </si>
  <si>
    <t>Гладиатор</t>
  </si>
  <si>
    <t>Заклинатель холода</t>
  </si>
  <si>
    <t>Чёрный рыцарь</t>
  </si>
  <si>
    <t>Арбалетчик</t>
  </si>
  <si>
    <t>Властелин зла</t>
  </si>
  <si>
    <t>Дьявольское отродье</t>
  </si>
  <si>
    <t>Лодочник</t>
  </si>
  <si>
    <t>Созерцатель</t>
  </si>
  <si>
    <t>Змеиный король</t>
  </si>
  <si>
    <t>Лучник-ученик</t>
  </si>
  <si>
    <t>Боевой гном</t>
  </si>
  <si>
    <t>Разбойник</t>
  </si>
  <si>
    <t>Бандит</t>
  </si>
  <si>
    <t>Гном</t>
  </si>
  <si>
    <t>Стрелок</t>
  </si>
  <si>
    <t>Шкура</t>
  </si>
  <si>
    <t>Главарь орков</t>
  </si>
  <si>
    <t>Мясо</t>
  </si>
  <si>
    <t>Кожа</t>
  </si>
  <si>
    <t>Призрачная материя</t>
  </si>
  <si>
    <t>Сталь</t>
  </si>
  <si>
    <t>Камень</t>
  </si>
  <si>
    <t>Драконья чешуя</t>
  </si>
  <si>
    <t>Тёмный сплав</t>
  </si>
  <si>
    <t>Кость</t>
  </si>
  <si>
    <t>Особый сплав</t>
  </si>
  <si>
    <t>Сплав хаоса</t>
  </si>
  <si>
    <t>Перья</t>
  </si>
  <si>
    <t>Чешуя</t>
  </si>
  <si>
    <t>Панцирь зигредов</t>
  </si>
  <si>
    <t>Дерево</t>
  </si>
  <si>
    <t>Панцирь</t>
  </si>
  <si>
    <t>Медузье тело</t>
  </si>
  <si>
    <t>Слизистая кожа</t>
  </si>
  <si>
    <t>Кожа демонов</t>
  </si>
  <si>
    <t>Священный сплав</t>
  </si>
  <si>
    <t>Лава</t>
  </si>
  <si>
    <t>Accuracy</t>
  </si>
  <si>
    <t>Value</t>
  </si>
  <si>
    <t>Value Attack 1</t>
  </si>
  <si>
    <t>Value Defence 1</t>
  </si>
  <si>
    <t>Value 1</t>
  </si>
  <si>
    <t>Value Attack 2</t>
  </si>
  <si>
    <t>Value Defence 2</t>
  </si>
  <si>
    <t>Value 2</t>
  </si>
  <si>
    <t>Value Attack 3</t>
  </si>
  <si>
    <t>Value Defence 3</t>
  </si>
  <si>
    <t>Value 3</t>
  </si>
  <si>
    <t>Value Attack 4</t>
  </si>
  <si>
    <t>Value Defence 4</t>
  </si>
  <si>
    <t>Value 4</t>
  </si>
  <si>
    <t>Ethalon Warrior 1</t>
  </si>
  <si>
    <t>Ethalon Warrior 2</t>
  </si>
  <si>
    <t>Ethalon Warrior 3</t>
  </si>
  <si>
    <t>Ethalon Warrior 4</t>
  </si>
  <si>
    <t>Value Attack 5</t>
  </si>
  <si>
    <t>Value Defence 5</t>
  </si>
  <si>
    <t>Value 5</t>
  </si>
  <si>
    <t>Value Attack 6</t>
  </si>
  <si>
    <t>Value Defence 6</t>
  </si>
  <si>
    <t>Value 6</t>
  </si>
  <si>
    <t>Value Attack 7</t>
  </si>
  <si>
    <t>Value Defence 7</t>
  </si>
  <si>
    <t>Value 7</t>
  </si>
  <si>
    <t>Value Attack 8</t>
  </si>
  <si>
    <t>Value Defence 8</t>
  </si>
  <si>
    <t>Value 8</t>
  </si>
  <si>
    <t>Ethalon Warrior 5</t>
  </si>
  <si>
    <t>Ethalon Warrior 6</t>
  </si>
  <si>
    <t>Ethalon Warrior 7</t>
  </si>
  <si>
    <t>Ethalon Warrior 8</t>
  </si>
  <si>
    <t>Value Attack 9</t>
  </si>
  <si>
    <t>Value Defence 9</t>
  </si>
  <si>
    <t>Value 9</t>
  </si>
  <si>
    <t>Value Attack 10</t>
  </si>
  <si>
    <t>Value Defence 10</t>
  </si>
  <si>
    <t>Value 10</t>
  </si>
  <si>
    <t>Value Attack 11</t>
  </si>
  <si>
    <t>Value Defence 11</t>
  </si>
  <si>
    <t>Value 11</t>
  </si>
  <si>
    <t>Value 20</t>
  </si>
  <si>
    <t>Value Defence 20</t>
  </si>
  <si>
    <t>Value Attack 20</t>
  </si>
  <si>
    <t>Value 19</t>
  </si>
  <si>
    <t>Value Defence 19</t>
  </si>
  <si>
    <t>Value Attack 19</t>
  </si>
  <si>
    <t>Value 18</t>
  </si>
  <si>
    <t>Value Defence 18</t>
  </si>
  <si>
    <t>Value Attack 18</t>
  </si>
  <si>
    <t>Value 17</t>
  </si>
  <si>
    <t>Value Defence 17</t>
  </si>
  <si>
    <t>Value Attack 17</t>
  </si>
  <si>
    <t>Value 16</t>
  </si>
  <si>
    <t>Value Defence 16</t>
  </si>
  <si>
    <t>Value Attack 16</t>
  </si>
  <si>
    <t>Value 15</t>
  </si>
  <si>
    <t>Value Defence 15</t>
  </si>
  <si>
    <t>Value Attack 15</t>
  </si>
  <si>
    <t>Value 14</t>
  </si>
  <si>
    <t>Value Defence 14</t>
  </si>
  <si>
    <t>Value Attack 14</t>
  </si>
  <si>
    <t>Value 13</t>
  </si>
  <si>
    <t>Value Defence 13</t>
  </si>
  <si>
    <t>Value Attack 13</t>
  </si>
  <si>
    <t>Value 12</t>
  </si>
  <si>
    <t>Value Defence 12</t>
  </si>
  <si>
    <t>Value Attack 12</t>
  </si>
  <si>
    <t>Ethalon Warrior 9</t>
  </si>
  <si>
    <t>Ethalon Warrior 10</t>
  </si>
  <si>
    <t>Ethalon Warrior 11</t>
  </si>
  <si>
    <t>Ethalon Warrior 12</t>
  </si>
  <si>
    <t>Ethalon Warrior 13</t>
  </si>
  <si>
    <t>Ethalon Warrior 14</t>
  </si>
  <si>
    <t>Ethalon Warrior 15</t>
  </si>
  <si>
    <t>Ethalon Warrior 16</t>
  </si>
  <si>
    <t>Ethalon Warrior 17</t>
  </si>
  <si>
    <t>Ethalon Warrior 18</t>
  </si>
  <si>
    <t>Ethalon Warrior 19</t>
  </si>
  <si>
    <t>Ethalon Warrior 20</t>
  </si>
  <si>
    <t>Атакует 2 смежные ячейки</t>
  </si>
  <si>
    <t>Чума 25%</t>
  </si>
  <si>
    <t>Летает</t>
  </si>
  <si>
    <t>Чума Х%</t>
  </si>
  <si>
    <t>Сопротивление магии Х%</t>
  </si>
  <si>
    <t>Все числовые значения эффектов заклинаний уменьшаются на Х%. Относится как к положительным, так и к отрицательным заклятиям</t>
  </si>
  <si>
    <t>Кавалерийский бонус Х</t>
  </si>
  <si>
    <t>Кавалерийский бонус 2</t>
  </si>
  <si>
    <t>Против существ размера 4 и менее, шанс лишить хода 33%</t>
  </si>
  <si>
    <t>Регенерация 1</t>
  </si>
  <si>
    <t>Class Coef</t>
  </si>
  <si>
    <t>Classes</t>
  </si>
  <si>
    <t>Сопротивление огню и холоду 25%. Может передвигаться по воде.</t>
  </si>
  <si>
    <t>Неживой. Сопротивление магии 25%</t>
  </si>
  <si>
    <t>Неживой. Урон по Зверям 150%</t>
  </si>
  <si>
    <t>What does it means</t>
  </si>
  <si>
    <t>Неживой. Шанс 50% отразить атаку типов "Стрела" и "Копье/Рог/Нож"</t>
  </si>
  <si>
    <t>Active abilities</t>
  </si>
  <si>
    <t>Понизить точность до 0 и увеличить урон на 50% на текущий ход</t>
  </si>
  <si>
    <t>Может появиться в любом месте, на котором в предыдущий ход был убит дружественный юнит</t>
  </si>
  <si>
    <t>Регенерация 2</t>
  </si>
  <si>
    <t>Реген</t>
  </si>
  <si>
    <t>Коеф</t>
  </si>
  <si>
    <t>Эффект толпы, радиус 2, эффект 1</t>
  </si>
  <si>
    <t>Эффект толпы, радиус R, эффект E</t>
  </si>
  <si>
    <t>Невидимость</t>
  </si>
  <si>
    <t>Class specifics</t>
  </si>
  <si>
    <t>Страх 33%</t>
  </si>
  <si>
    <t>Страх Х%</t>
  </si>
  <si>
    <t>На земле типа Лес, Почва и Трава регенерация 2</t>
  </si>
  <si>
    <t>Невосприимчивость к атакам на расстоянии</t>
  </si>
  <si>
    <t>Летающие существа могут за один ход подняться высоко в небо и быть недоступными для атаки наземных существ с радиусом атаки 1. Атаковать наземные существа во время полёта они также не могут. Спуск производится также за 1 ход. В воздухе летающие существа с радиусом атаки 1 могут атаковать друг друга. Во время полёта радиус обзора увеличивается на 1</t>
  </si>
  <si>
    <t>При убийстве живого вражеского существа в ближнем бою восстанавливает N*2 единиц здоровья, где N=размеру убитого существа</t>
  </si>
  <si>
    <t>Каждый ход один из навыков Ловкость, Точность или Урон больше на 2 единицы</t>
  </si>
  <si>
    <t>При атаке на существа размером 4, 5 и 6, урон и точность повышаются на 25%</t>
  </si>
  <si>
    <t>Невосприимчив к яду и проклятьям</t>
  </si>
  <si>
    <t xml:space="preserve"> +50% урона против Людей</t>
  </si>
  <si>
    <t>На земле типа Камни скорость увеличивается на 1</t>
  </si>
  <si>
    <t>Перед смертью в ближнем бою наносит внеочередной удар атакующему его противнику</t>
  </si>
  <si>
    <t>Время действия негативных заклятий меньше в полтора раза, время действия положительных заклятий больше в полтора раза</t>
  </si>
  <si>
    <t>Будучи не атакованным в течение 3 ходов, восстанавливает половину потерянного здоровья</t>
  </si>
  <si>
    <t>Бешенство X%</t>
  </si>
  <si>
    <t>Range attack</t>
  </si>
  <si>
    <t>Стрелок. Атакует всех врагов в радиусе 2</t>
  </si>
  <si>
    <t>Стрелок. После каждого убийства точность повышается на 2. Предел - 12</t>
  </si>
  <si>
    <t>Невосприимчив к болезням</t>
  </si>
  <si>
    <t>Неживой. Невосприимчивость к магии</t>
  </si>
  <si>
    <t>После каждого убийства точность повышается на 2. Предел - 11</t>
  </si>
  <si>
    <t>DTC</t>
  </si>
  <si>
    <t>ATC</t>
  </si>
  <si>
    <t>AC</t>
  </si>
  <si>
    <t>CC</t>
  </si>
  <si>
    <t>Size</t>
  </si>
  <si>
    <t>Невосприимчив к проклятьям</t>
  </si>
  <si>
    <t>Типы земли</t>
  </si>
  <si>
    <t>Почва</t>
  </si>
  <si>
    <t>Песок</t>
  </si>
  <si>
    <t>Трава</t>
  </si>
  <si>
    <t>Камни</t>
  </si>
  <si>
    <t>Снег</t>
  </si>
  <si>
    <t>Болото</t>
  </si>
  <si>
    <t>Вода</t>
  </si>
  <si>
    <t>Стрелок. При попадании Яд 1</t>
  </si>
  <si>
    <t>Яд Х</t>
  </si>
  <si>
    <t>Если в зоне радиуса R юнита находятся N таких же юнитов, точность и ловкость юнита повышается на E*N, но не более, чем на 50%</t>
  </si>
  <si>
    <t>Отнимает у противника 2 единицы случайной силы, кроме ремесла каждый ход</t>
  </si>
  <si>
    <t>Может атаковать на бегу</t>
  </si>
  <si>
    <t>Ярость. На один ход возможность уменьшить здоровье на 5, но увеличить урон на 50%</t>
  </si>
  <si>
    <t>Шанс Х% нанести удар без возможности для отражения у соперника. Только для существ слабее атакующего</t>
  </si>
  <si>
    <t>Проклятье А 50%</t>
  </si>
  <si>
    <t>Проклятье А Х%</t>
  </si>
  <si>
    <t>Шанс Х% наложить проклятье типа А(снижение урона)</t>
  </si>
  <si>
    <t>Стрелок. Точность по юнитам размера 4 и менее такая же, как для юнитов размера 5</t>
  </si>
  <si>
    <t>Гнев</t>
  </si>
  <si>
    <t>Перед каждым ходом юнит наносит внеочередной удар по случайному соседнему юниту ПРОТИВНИКА.</t>
  </si>
  <si>
    <t>Летает. С каждым успешным ударом с вероятностью 50% снижает радиус обзора юнита на 1</t>
  </si>
  <si>
    <t>Наносит 2 удара за ход</t>
  </si>
  <si>
    <t>Стрелок. По существам размера 6 и более точность, как для существ размера 10</t>
  </si>
  <si>
    <t>Против пещерных юнитов точность х2</t>
  </si>
  <si>
    <t>Возвращается после атаки</t>
  </si>
  <si>
    <t>Может передвигаться по воде</t>
  </si>
  <si>
    <t>Засада</t>
  </si>
  <si>
    <t>Засада.</t>
  </si>
  <si>
    <t>Стрелок. Точность против людей х2</t>
  </si>
  <si>
    <t>Может передвигаться по воде. В воде скорость 2</t>
  </si>
  <si>
    <t>Value+Res</t>
  </si>
  <si>
    <t>Эффект толпы, радиус 4, эффект 1</t>
  </si>
  <si>
    <t>Стрелок. Может передвигаться по воде</t>
  </si>
  <si>
    <t>Вампиризм Х%</t>
  </si>
  <si>
    <t>С каждым успешным ударом по живому существу восстанавливает Х% жизней от нанесенного урона</t>
  </si>
  <si>
    <t>Вампиризм 100%</t>
  </si>
  <si>
    <t>Res</t>
  </si>
  <si>
    <t>Стрелок. Может стрелять на бегу</t>
  </si>
  <si>
    <t>Кавалерийский бонус 2,5</t>
  </si>
  <si>
    <t>Fractions</t>
  </si>
  <si>
    <t>Стрелок. Все юниты в радиусе 1 от цели получают половину урона, вне зависимости от того, было ли попадание</t>
  </si>
  <si>
    <t>Всегда находится под Бешенством</t>
  </si>
  <si>
    <t>На земле типа Снег регенерация 2. Восприимчивость к огню 150%. Невосприимчив к холоду</t>
  </si>
  <si>
    <t>Ход. Огненный взрыв. Все юниты в радиусе 1, включая самого Гога получают 6 урона Огнем</t>
  </si>
  <si>
    <t>Сопротивление магии 33%</t>
  </si>
  <si>
    <t>Зацеп</t>
  </si>
  <si>
    <t>Юнит может совершить зацеп к юниту размера 6 и более, при этом он находится с ним на одной клетке и наносит урон каждый ход, без возможности увернуться у соперника. Юнит не может быть атакован жертвой. Отцепиться юнит может только после смерти жертвы.</t>
  </si>
  <si>
    <t>Ход. Зацеп</t>
  </si>
  <si>
    <t>Рост урона элементалей</t>
  </si>
  <si>
    <t>При уровень соответсвтующей силы 0 урон 100%, при уровене соответсвующей силы, равному стоимости элементаля, урон 200%, растет линейно</t>
  </si>
  <si>
    <t>Стрелок. При полном здоровье точность 20</t>
  </si>
  <si>
    <t>Стрелок. +2 к Огню каждый ход</t>
  </si>
  <si>
    <t>Может перепрыгивать через препятствия и врагов</t>
  </si>
  <si>
    <t>Ход. Сила земли: все юниты в радиусе 1 получают 4 урона типа Удар</t>
  </si>
  <si>
    <t>В полёте ловкость 150%</t>
  </si>
  <si>
    <t>Пике: из полёта может атаковать юнита, находящегося прямо под ним с уроном 150%. После атаки статус полёта снимается</t>
  </si>
  <si>
    <t>Игнорирует 30% брони противника</t>
  </si>
  <si>
    <t>При успешной атаке 25% превратить противника-человека в оборотня</t>
  </si>
  <si>
    <t>Регенерация 3</t>
  </si>
  <si>
    <t>Шанс 50% на второй ход</t>
  </si>
  <si>
    <t>Яд скорпиона 2</t>
  </si>
  <si>
    <t>Яд скорпиона 1</t>
  </si>
  <si>
    <t>Против Людей урон 200%</t>
  </si>
  <si>
    <t>Цепная атака Х%</t>
  </si>
  <si>
    <t>От цели урон переходит к соседнему с ним юниту с коэф. 0.75 с вероятностью Х%, а от него в свою очередь к его соседним с такой же вероятностью и т.д.</t>
  </si>
  <si>
    <t>Невосприимчив к молниям. Шанс 50% нанести цепную атаку 75%</t>
  </si>
  <si>
    <t>Стрелок. При попадании Яд 2</t>
  </si>
  <si>
    <t>Урон увеличивается с ростом силы Огня хозяина</t>
  </si>
  <si>
    <t>На земле типа Песок скорость +1</t>
  </si>
  <si>
    <t>Невидимый на земле типа Камни</t>
  </si>
  <si>
    <t>Невидимый на земле типа Лес</t>
  </si>
  <si>
    <t>Невидимый на земле типа Болото</t>
  </si>
  <si>
    <t>Невидимый на земле типа Снег. Наносит 2 удара за ход</t>
  </si>
  <si>
    <t>Летает. Регенерация 2</t>
  </si>
  <si>
    <t>Стрелок. По скелетам урон 200%</t>
  </si>
  <si>
    <t>Игнорирует 40% брони противника</t>
  </si>
  <si>
    <t>При попадании шанс лишить хода 33%. При попадании Яд 1</t>
  </si>
  <si>
    <t>Урон увеличивается с ростом силы Воздуха хозяина</t>
  </si>
  <si>
    <t>Урон увеличивается с ростом силы Земли хозяина</t>
  </si>
  <si>
    <t>Невосприимчив к холоду и огню</t>
  </si>
  <si>
    <t>Все дружественные существа 4 уровня и ниже в радиусе 4 получают +1 к урону, ловкости и точности</t>
  </si>
  <si>
    <t>Все дружественные существа 5 уровня и ниже в радиусе 4 получают +1 к урону, ловкости и точности</t>
  </si>
  <si>
    <t>Все дружественные существа в радиусе 4 получают +1 к урону, ловкости и точности</t>
  </si>
  <si>
    <t>Стрелок. +2 к Воздуху каждый ход</t>
  </si>
  <si>
    <t>Стрелок. Все юниты кроме нежити в радиусе 1 от цели получают половину урона, вне зависимости от того, было ли попадание.</t>
  </si>
  <si>
    <t>Яд зигреда</t>
  </si>
  <si>
    <t>Урон жертвы снижается вдвое. Длится 3 хода. Только для живых существ</t>
  </si>
  <si>
    <t>Действует только на живых существ. Каждый ход противник теряет Х единиц жизни. Длится 3 хода.</t>
  </si>
  <si>
    <t>Шанс Х% заразить бешенством. Относится только к классам Человек, Гном, Гарпия, Гоблин, Зверь, Падший, Птица, Тролль, Циклоп. Перед каждым ходом зараженный юнит наносит внеочередной удар по случайному ЛЮБОМУ соседнему юниту.</t>
  </si>
  <si>
    <t>Исцеляет 2 жизни выбранному юниту в радиусе 1</t>
  </si>
  <si>
    <t>Летает. Восприимчивость к холоду 200%</t>
  </si>
  <si>
    <t>Урон 200% по Нежити и Аду</t>
  </si>
  <si>
    <t>Урон против Леса 150%. Может перепрыгивать через препятствия и врагов</t>
  </si>
  <si>
    <t>Невосприимчив к магии, энергии, молниям, холоду и огню</t>
  </si>
  <si>
    <t>Вся Нежить в радиусе 4 получают +1 к урону, ловкости и точности</t>
  </si>
  <si>
    <t>Блок</t>
  </si>
  <si>
    <t>Добивает противника на ходу атаки, если оставшиеся здоровье меньше 5</t>
  </si>
  <si>
    <t>Шанс блока 30%</t>
  </si>
  <si>
    <t>Шанс блока 25%. Шанс 25% двойной урон</t>
  </si>
  <si>
    <t>Против Поднебесья урон 200%</t>
  </si>
  <si>
    <t>Против Людей урон 150%</t>
  </si>
  <si>
    <t>Против Зверей урон 200%</t>
  </si>
  <si>
    <t>Шанс 50% двойной урон.</t>
  </si>
  <si>
    <t>Шанс 50% двойной урон. Против нежити урон 150%</t>
  </si>
  <si>
    <t>Против Поднебесья урон 150%</t>
  </si>
  <si>
    <t>Шанс 50% двойной урон</t>
  </si>
  <si>
    <t>Двойной урон</t>
  </si>
  <si>
    <t>Урон 150%</t>
  </si>
  <si>
    <t>Засада в пустыне</t>
  </si>
  <si>
    <t>Транспорт, вместимость 64</t>
  </si>
  <si>
    <t>Транспорт</t>
  </si>
  <si>
    <t>Юнит может перемещать дружественных юнитов. Вес юнита = размер^3. Вместительность - сумма весов юнитов, которые может перемещать транспорт. Транспортируемые юниты могут быть атакованы отдельно от транспорта</t>
  </si>
  <si>
    <t>Летает. Транспорт, вместительность 160</t>
  </si>
  <si>
    <t>Транспорт, вместимость 200</t>
  </si>
  <si>
    <t>Юнит становится невидимым, не передвигается, когда в радиусе атаки появляется вражеский юнит, наносит внеочередной удар. Может быть обнаружен только в радиусе 1. Засаду нельзя устроить в воде</t>
  </si>
  <si>
    <t>Радиус обзора +1. Может обнаружить засаду в полёте</t>
  </si>
  <si>
    <t>Стрелок. Радиус обзора +1</t>
  </si>
  <si>
    <t>За каждую клетку, после первой, пройденную перед ударом в текущий ход, максимальный урон увеличивается в Х раз. Не действует, если атакуемый юнит был в соседней клетку изначально</t>
  </si>
  <si>
    <t>Летает. Урон по летающим юнитам 200%</t>
  </si>
  <si>
    <t>Летает. Не атакует наземные цели</t>
  </si>
  <si>
    <t>Шанс 25% двойной урон</t>
  </si>
  <si>
    <t>Стрелок. Атакует 2 смежные клетки</t>
  </si>
  <si>
    <t>Ход. Водоворот: при нахождении в воде все юниты в радиусе 2 смещаются на одну клетку ближе к колдующему</t>
  </si>
  <si>
    <t>При успешной атаке шанс 25% нанести урон 6 молнией</t>
  </si>
  <si>
    <t>Летает. При попадании шанс 50% Яд зигреда</t>
  </si>
  <si>
    <t>Шанс блока 50%</t>
  </si>
  <si>
    <t>Невидимый на земле типа "Лес"</t>
  </si>
  <si>
    <t>Если выполняются условия, юнит невидим для врага, кроме следующего хода после атаки либо после хода, на котором был атакован</t>
  </si>
  <si>
    <t>Стремительная атака</t>
  </si>
  <si>
    <t xml:space="preserve">Ход. Стремительная атака. </t>
  </si>
  <si>
    <t>Летает. Против существ размера 3 и менее урон 200%</t>
  </si>
  <si>
    <t>Урон от мечей и топоров 50%</t>
  </si>
  <si>
    <t>Стрелок. Невидимый на земле типа Лес</t>
  </si>
  <si>
    <t>Холод</t>
  </si>
  <si>
    <t>Однократное. Ледяное кольцо: Все юниты в радиусе 1 пропускают один ход</t>
  </si>
  <si>
    <t>Ход. Огр(2). Снежная буря: все юниты в радиусе 2 получают 3 урона холодом</t>
  </si>
  <si>
    <t>Ход. Огр(2). Огненное кольцо. Все юниты в кольце радиуса 2 получают 6 урона Огнем</t>
  </si>
  <si>
    <t>Ход. Может открыть выбранную область радиусом 2 на один ход</t>
  </si>
  <si>
    <t>Может передвигаться по воде. Шанс 33% ответить на атаку</t>
  </si>
  <si>
    <t>Необнаружимая засада</t>
  </si>
  <si>
    <t>Восприимчивость к энергии 200%</t>
  </si>
  <si>
    <t>Против существ размера 5 и менее урон 200%</t>
  </si>
  <si>
    <t>Противник пропускает ход, ловкость на один ход понижается до 0</t>
  </si>
  <si>
    <t>Шанс 50% Яд мантикоры</t>
  </si>
  <si>
    <t>Яд мантикоры</t>
  </si>
  <si>
    <t>Максимальное количество жизней противника снижается на 25%, не лечится</t>
  </si>
  <si>
    <t>Кавалерийский бонус 2.</t>
  </si>
  <si>
    <t>Ход. Огр(2) Звериный клич: восстанавливает всем зверям на поле 1 единицу жизни</t>
  </si>
  <si>
    <t>Стрелок. Может передвигаться по воде. (второй тип атаки)</t>
  </si>
  <si>
    <t>Сопротивление магии 50%. Невосприимчив к бонусам урона противников</t>
  </si>
  <si>
    <t>При успешной атаке шанс 50% превратить в камень</t>
  </si>
  <si>
    <t>Превращение в камень</t>
  </si>
  <si>
    <t>Юнит не может передвигаться и атаковать. Становится невосприимчив к урону. Длится 2 хода</t>
  </si>
  <si>
    <t>Стрелок. Урон от мечей и топоров 50%</t>
  </si>
  <si>
    <t>В радиусе 3 +25% урона всем адским юнитам</t>
  </si>
  <si>
    <t>Летает. Восприимчивость к холоду 150%</t>
  </si>
  <si>
    <t>Урон по драконам 250%</t>
  </si>
  <si>
    <t>Невосприимчив к ядам. Обнаруживает засады в радиусе 2. При попадании Яд 1</t>
  </si>
  <si>
    <t>При попадании Яд 3</t>
  </si>
  <si>
    <t>Восприимчивость к холоду 200%.</t>
  </si>
  <si>
    <t>Стрелок. Летает.</t>
  </si>
  <si>
    <t>Ход. Энергетический луч: "прожиг" на три клетки, урон 5 Энергией, Точность 14</t>
  </si>
  <si>
    <t>Возможность прожига. Сопротивление магии 50%</t>
  </si>
  <si>
    <t>Стрелок. Восприимчивость к огню 200%</t>
  </si>
  <si>
    <t>Ментальный взрыв: наносит всем противникам в радиусе 2 урон 1</t>
  </si>
  <si>
    <t>Летает. При попадании шанс 33% Яд зигреда</t>
  </si>
  <si>
    <t>Летает. При попадании шанс 66% Яд зигреда</t>
  </si>
  <si>
    <t>На земле типа Лес регенерация 2. При попадании приковывает юнит размера не более 6 к месту на 3 хода</t>
  </si>
  <si>
    <t>Летает. При попадании Кислота виверны</t>
  </si>
  <si>
    <t>Кислота виверны</t>
  </si>
  <si>
    <t>Невосприимчив к огню и магии</t>
  </si>
  <si>
    <t>Кавалерийский бонус 2. Шанс 33% на второй ход</t>
  </si>
  <si>
    <t>Не передвигается по суше. Может передвигаться по воде. Транспорт, вместительность 260</t>
  </si>
  <si>
    <t>Яд сколопендры</t>
  </si>
  <si>
    <t>Ловкость и точность жертвы снижаются каждый ход на 2, пока не дойдут до 0. После этого так же растут до значений 75% от изначальных. Пока не прошел весь цикл, повторный эффект не может быть наложен</t>
  </si>
  <si>
    <t>Damage Coef</t>
  </si>
  <si>
    <t>Accuracy Coef</t>
  </si>
  <si>
    <t>Agility Coef</t>
  </si>
  <si>
    <t>Летает. Каждый ход лечит 2 жизни всем дружественным юнитам в радиусе 1</t>
  </si>
  <si>
    <t>Шанс Х% заразить чумой. В первый ход существо теряет 1 здоровья, в каждый последующий ход это значение увеличивается на 1. Длится 4 хода</t>
  </si>
  <si>
    <t>Неживой</t>
  </si>
  <si>
    <t>Против существ размера 7 и более урон 150%</t>
  </si>
  <si>
    <t>Возможность прожига</t>
  </si>
  <si>
    <t>Летает. При попадании Яд 1. Невосприимчив к Ядам</t>
  </si>
  <si>
    <t>Ужас 25%</t>
  </si>
  <si>
    <t>Юнит находящийся на соседней клетке пропускает ход с вероятностью Х%</t>
  </si>
  <si>
    <t>Ужас Х%</t>
  </si>
  <si>
    <t>Летает. Невосприимчив к огню и адскому огню.</t>
  </si>
  <si>
    <t>Стрелок. Невосприимчив к огню и адскому огню</t>
  </si>
  <si>
    <t>Жертва: убивает соседнего юнита, восстанавливая себе количество очков жизни, равное 75% очков жизни жертвы</t>
  </si>
  <si>
    <t>Может передвигаться по воде. Юнитов размера 4 и менее при попадании убивает с первого удара</t>
  </si>
  <si>
    <t>Ход. Огр(2) Телепортация: перемещается в любую точку карты. После телепортации пропускает еще один ход</t>
  </si>
  <si>
    <t>Изоляция: Не может атаковать и передвигаться, броня увеличивается до 23</t>
  </si>
  <si>
    <t>Летает. Невосприимчив к магии. Невосприимчив к огню.</t>
  </si>
  <si>
    <t>Невосприимчив к ядам. Регенерация 1. Против юнитов размера 4 и менее урон 150%. Против юнитов размера 7 и более урон 50%</t>
  </si>
  <si>
    <t>Когда остается менее 25% жизней, урон увеличивается на 50%</t>
  </si>
  <si>
    <t>Шанс 33% двойной урон. Шанс блока 20%</t>
  </si>
  <si>
    <t>Святой огонь</t>
  </si>
  <si>
    <t>Скелет-страж</t>
  </si>
  <si>
    <t>Если уровень Тьмы у хозяина выше 50, урон увеличивается до 7</t>
  </si>
  <si>
    <t>Шанс 33% двойной урон</t>
  </si>
  <si>
    <t>Игурион</t>
  </si>
  <si>
    <t>Ход. Огр(1). Контроль: Может завербовать одного юнита противника в радиусе 1.</t>
  </si>
  <si>
    <t>Ход. Вылечить 3 здоровья юниту. Радиус 1. Только для живых</t>
  </si>
  <si>
    <t>Стрелок. Невосприимчив к ядам. Сопротивление магии 50%</t>
  </si>
  <si>
    <t>Ход. Вылечить 1 здоровья всем дружественным юнитам в радиусе 1</t>
  </si>
  <si>
    <t>+2 к Тьме каждый ход</t>
  </si>
  <si>
    <t>Земной зов: все летающие юниты в радиусе 3 мгновенно спускаются к земле, если были в полёте</t>
  </si>
  <si>
    <t>Может атаковать только людей</t>
  </si>
  <si>
    <t>ментальный</t>
  </si>
  <si>
    <t>Каждый раз, когда погибает юнит в радиусе 3 от Короля нежити, на его место вызывается Скелет-воин</t>
  </si>
  <si>
    <t>Все юниты, в радиусе 1 от которых находился Всадник, заражаются Чумой</t>
  </si>
  <si>
    <t>Сопротивление магии 50%. Невосприимчив к холоду.</t>
  </si>
  <si>
    <t>Летает. Невосприимчив к магии.</t>
  </si>
  <si>
    <t>Ход. Повысить урон на 25% всем дружественным юнитам в радиусе 1 на 1 ход</t>
  </si>
  <si>
    <t>Летает. Невосприимчив к холоду. Сопротивление магии 50%</t>
  </si>
  <si>
    <t>Ход. Повысить броню на 25% всем дружественным юнитам в радиусе 1 на 1 ход</t>
  </si>
  <si>
    <t>Восприимчивость к холоду 200%. Невосприимчив к огню. Сопротивление магии 50%</t>
  </si>
  <si>
    <t>Сопротивление магии 50%. Невосприимчив к ментальному урону</t>
  </si>
  <si>
    <t>Броня жертвы снижается на 1 в первый ход, на 2 во второй. Может быть задействовано на одном юните один раз</t>
  </si>
  <si>
    <t>Изоляция: Не может атаковать и передвигаться, броня увеличивается на 1</t>
  </si>
  <si>
    <t>Может передвигаться по воде. При попадании шанс 50% Яд сколопендры</t>
  </si>
  <si>
    <t>Может передвигаться по воде. Атакует всех врагов в радиусе 1</t>
  </si>
  <si>
    <t>Шанс блока 33%. Шанс 33% двойной урон</t>
  </si>
  <si>
    <t>Power growth</t>
  </si>
  <si>
    <t>12 each</t>
  </si>
  <si>
    <t>+4 к Свету, Земле и Огню каждый ход</t>
  </si>
  <si>
    <t>Неживой. При смерти +15 к Тьме</t>
  </si>
  <si>
    <t>За каждого убитого юнита в радиусе 4 +5 к Тьме</t>
  </si>
  <si>
    <t>+6 к Воздуху каждый ход</t>
  </si>
  <si>
    <t>+6 к Свету каждый ход</t>
  </si>
  <si>
    <t>+6 к Тьме каждый ход</t>
  </si>
  <si>
    <t>+6 к Воде каждый ход. Может передвигаться по воде</t>
  </si>
  <si>
    <t>+6 к Земле каждый ход. Регенерация 1</t>
  </si>
  <si>
    <t>Стрелок. +4 к Воздуху каждый ход</t>
  </si>
  <si>
    <t>Ход. +4 к Земле, +4 к Воде</t>
  </si>
  <si>
    <t>+5 Ремесло каждый ход. Сопротивление магии 75%</t>
  </si>
  <si>
    <t>+5 Земля каждый ход</t>
  </si>
  <si>
    <t>-3 к Огню противника каждый ход</t>
  </si>
  <si>
    <t>Летает. +4 Земля каждый ход</t>
  </si>
  <si>
    <t>+8 к Воздуху каждый ход</t>
  </si>
  <si>
    <t xml:space="preserve"> +2 к Огню, Воздуху, Земле и Воде хозяина каждый ход</t>
  </si>
  <si>
    <t>Неживой. При вызове отнимает 6 единиц Земли у противника</t>
  </si>
  <si>
    <t>Стрелок. Летает. Все юниты в радиусе 1 от цели получают половину урона, вне зависимости от того, было ли попадание</t>
  </si>
  <si>
    <t>Шанс блока 30%. Добивает противника на ходу атаки, если оставшиеся здоровье меньше 5</t>
  </si>
  <si>
    <t>Может передвигаться по воде. Урон увеличивается с ростом силы Воды хозяина</t>
  </si>
  <si>
    <t>Может передвигаться по воде. Против юнитов размера 4 и менее урон 200%</t>
  </si>
  <si>
    <t>Атакует всех врагов в радиусе 1. Может передвигаться по воде. Не передвигается по суше</t>
  </si>
  <si>
    <t>Не передвигается по суше. Может передвигаться по воде. Атакует 2 смежные ячейки</t>
  </si>
  <si>
    <t>Стрелок. Регенерация 1 у всей дружественной Нежити в радиусе 4</t>
  </si>
  <si>
    <t>Воздух</t>
  </si>
  <si>
    <t>Земля</t>
  </si>
  <si>
    <t>Свет</t>
  </si>
  <si>
    <t>Тьма</t>
  </si>
  <si>
    <t>Ремесло</t>
  </si>
  <si>
    <t>Стрелок. +4 к воде каждый ход</t>
  </si>
  <si>
    <t>Шанс 50% украсть 1 единицу ремесла у противника каждый ход</t>
  </si>
  <si>
    <t>Может передвигаться по воде. Летает. Все юниты противника, находящиеся в радиусе 2 в воде, получают урон 2 каждый ход. +2 к Воде каждый ход</t>
  </si>
  <si>
    <t>Может передвигаться по воде. Летает. +2 к воде каждый ход</t>
  </si>
  <si>
    <t>Fraction</t>
  </si>
  <si>
    <t>+1 Ремесло и Земля каждый ход</t>
  </si>
  <si>
    <t>Против существ размера 1 и 2 тройной урон</t>
  </si>
  <si>
    <t>Может передвигаться по воде. Двойной урон в воде</t>
  </si>
  <si>
    <t>Кавалерийский бонус 2. Транспорт, вместимость 30</t>
  </si>
  <si>
    <t>Северный клич: все существа Тундры смещаются на одну клетку по направлению к мамонту</t>
  </si>
  <si>
    <t>Стрелок. В ход вызова повышает точность всех существ Ада на 1</t>
  </si>
  <si>
    <t>Бешенство 25%. Эффект толпы, радиус 2, эффект 1</t>
  </si>
  <si>
    <t>Чувствительность к холоду 200%. При вызове снижает Огонь противника на 6</t>
  </si>
  <si>
    <t>Эффект толпы, радиус 2, эффект 2</t>
  </si>
  <si>
    <t>AAD</t>
  </si>
  <si>
    <t>CAD</t>
  </si>
  <si>
    <t>Может передвигаться по воде. Невидимость на земле типа Лес. Может совершить ход в ход вызова</t>
  </si>
  <si>
    <t>Регенерация 1. При вызове лечит 2 здоровья всем юнитам в радиусе 2</t>
  </si>
  <si>
    <t>Летает. Вампиризм 100%</t>
  </si>
  <si>
    <t>Ход. Вылечить 4 здоровья юниту-Зверю. Радиус 1</t>
  </si>
  <si>
    <t>Может передвигаться в воде. Невосприимчив к Ядам. Сопротивление огню и холоду 50%</t>
  </si>
  <si>
    <t>Чума 25%. Регенерация 1</t>
  </si>
  <si>
    <t>Находясь на земле типа Снег регенерация 2. Восприимчивость к огню 150%. Невосприимчив к холоду</t>
  </si>
  <si>
    <t>Ход. Ускорение в воде на 2.</t>
  </si>
  <si>
    <t>Ускорение</t>
  </si>
  <si>
    <t>Перемещение с увеличенной скоростью без возможности удара</t>
  </si>
  <si>
    <t>Невидимый на земле типа "Снег". При вызове повышает Воздух на 4</t>
  </si>
  <si>
    <t>Невосприимчив к огню. При вызове +4 к Огню</t>
  </si>
  <si>
    <t>Шанс 25% при ударе нанести Удар молнией(1-15). При вызове наносит урон 2 молнией по всем противникам в радиусе 3</t>
  </si>
  <si>
    <t>Урон 200% по Пустынным юнитам. При вызове восстанавливает 1 единицу здоровья всем юнитам Боевого ордена</t>
  </si>
  <si>
    <t>Стрелок. Атакует 2 смежные клетки. Наносит ментальный урон 1 каждый ход всем стрелкам в радиусе 3</t>
  </si>
  <si>
    <t>Может перепрыгивать через препятствия и врагов. Может совершить 2 передвижения в ход вызова</t>
  </si>
  <si>
    <t>Радиус обзора +2</t>
  </si>
  <si>
    <t>При успешной атаке Яд 1. При вызове +8 к Земле</t>
  </si>
  <si>
    <t>Оцепенение</t>
  </si>
  <si>
    <t>Шанс блока 20%. Невосприимчив к Ужасу и Оцепенению</t>
  </si>
  <si>
    <t>Оцепенение 50%</t>
  </si>
  <si>
    <t>Оцепенение 33%</t>
  </si>
  <si>
    <t>Не передвигается по суше. Оцепенение 33%</t>
  </si>
  <si>
    <t>Может передвигаться по воде. Не передвигается по суше. Оцепенение 33%</t>
  </si>
  <si>
    <t>Летает. Может атаковать на лету. Юниты в радиусе 1 с вероятностью 25% получают право на второй ход</t>
  </si>
  <si>
    <t>Эффект толпы, радиус 2, эффект 1. 25% шанс на второй ход</t>
  </si>
  <si>
    <t>Летает. Транспорт, вместимость 64</t>
  </si>
  <si>
    <t>Ход. Двойной выстрел: точность понижается вдвое, урон 200%</t>
  </si>
  <si>
    <t>На земле типа Камни регенерация 2. Не восприимчив к урон меньше 5</t>
  </si>
  <si>
    <t>Шанс (1 - Броня противника/22,2222) поразить ядом скорпиона 1. Ловкость жертвы снижается вдвое. Длится 3 хода. Только для живых существ</t>
  </si>
  <si>
    <t>Шанс (1 - Броня противника/22,2222) поразить ядом скорпиона 2. Ловкость и точность жертвы снижается вдвое. Длится 3 хода. Только для живых существ</t>
  </si>
  <si>
    <t>Против существ размера 5 и более урон +3</t>
  </si>
  <si>
    <t>Может передвигаться по воде. На земле типа Болото +1 к скорости.</t>
  </si>
  <si>
    <t>Ход. Древний ритуал: Восстанавливает 5 жизней, повышает урон, точность и ловкость на 2 на следующий ход</t>
  </si>
  <si>
    <t>Атакует всех юнитов в радиусе 1. +6 к случайной силе каждый ход</t>
  </si>
  <si>
    <t>Летает. Против существ размера 4 и менее урон 200%</t>
  </si>
  <si>
    <t>+6 к Огню каждый ход. При вызове урон 5 огнем по всем противникам в радиусе 3</t>
  </si>
  <si>
    <t>Регенерация 1. Каждый раз, получая урон, +2 к Воздуху</t>
  </si>
  <si>
    <t>Ход. Понизить точность до 0 и нанести урон 200%</t>
  </si>
  <si>
    <t>Стрелок. Оцепенение 33%</t>
  </si>
  <si>
    <t>Исцеляет 3 жизни выбранному юниту в радиусе 1</t>
  </si>
  <si>
    <t>+5 к Свету каждый ход. Лечит 1 жизнь всем юнитам в радиусе 1 каждый ход</t>
  </si>
  <si>
    <t>Кавалерийский бонус 2. +4 к Свету каждый ход. Оцепенение 25%</t>
  </si>
  <si>
    <t>Кавалерийский бонус 2. +4 к Тьме каждый ход. Чума 25%</t>
  </si>
  <si>
    <t>Вселяется в выбранный живой юнит в радиусе 1, получает полный контроль над ним, сама при этом исчезает.</t>
  </si>
  <si>
    <t>Регенерация 1. Когда погибает, наносит урон 8 огнем всем юнитам в радиусе 1</t>
  </si>
  <si>
    <t>Чума 33%. Оцепенение 33%</t>
  </si>
  <si>
    <t>Не может быть атакован рептилиями, ящерами и драконами</t>
  </si>
  <si>
    <t>Летает. Сопротивление магии 75%. Невосприимчив к молниям. +1 ко всем силам, кроме Ремесла каждый ход</t>
  </si>
  <si>
    <t>Доп. Сопротивление магии 50%. Невосприимчив к огню. +4 к Свету и Ремеслу каждый ход. Невосприимчив к урону менее 6</t>
  </si>
  <si>
    <t>Невосприимчивость к магии. -1 ко всем силам врага каждый ход. Не восприимчив к энергии. Не восприимчив к урону меньше 6</t>
  </si>
  <si>
    <t>Против Мечей и Топоров шанс блока 50%. Невосприимчив к энергии</t>
  </si>
  <si>
    <t>Ход. Отброс: юнитов размером 6 и менее и выбрасывает его на любую клетку в радиусе 3.</t>
  </si>
  <si>
    <t>Жертвенная атака: нанести урон 200%, потеряв 10 жизней</t>
  </si>
  <si>
    <t>Стрелок. +6 к Тьме каждый ход, -3 к Свету каждый ход</t>
  </si>
  <si>
    <t>Может передвигаться по воде. Атакует всех врагов в радиусе 1. Регенерация 1</t>
  </si>
  <si>
    <t>-6 к Огню противника каждый ход. Невосприимчив к Огню</t>
  </si>
  <si>
    <t>Ход. Вылечить 7 здоровья дракону в радиусе 1</t>
  </si>
  <si>
    <t>Летает. Возможность прожига. Не восприимчив к огню. Сопротивление магии 33%</t>
  </si>
  <si>
    <t>Стрелок. Сопротивление магии 50%</t>
  </si>
  <si>
    <t>Атакует 2 смежные ячейки. Каждый ход наносит урон всем юнитам противника в радиусе 1 урон 2-3 типа Укус/Когти с точностью 10</t>
  </si>
  <si>
    <t>Летает. Возможность прожига. Невосприимчив к холоду. +4 к Воде каждый ход</t>
  </si>
  <si>
    <t>Находясь на земле типа "Почва" регенерация +2. Получая урон огнем, повышает броню на 1 навседа(но не более, чем до 15)</t>
  </si>
  <si>
    <t>Юнит наносит 2 или 3 удара за один ход(шансы 50%), после чего пропускает 1 или 2 хода(шанс 50%, не зависит от количество ударов)</t>
  </si>
  <si>
    <t>2-4</t>
  </si>
  <si>
    <t>1</t>
  </si>
  <si>
    <t>2</t>
  </si>
  <si>
    <t>3-5</t>
  </si>
  <si>
    <t>7-8</t>
  </si>
  <si>
    <t>6-7</t>
  </si>
  <si>
    <t>5-6</t>
  </si>
  <si>
    <t>1-2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</si>
</sst>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DD9F"/>
        <bgColor indexed="64"/>
      </patternFill>
    </fill>
    <fill>
      <patternFill patternType="solid">
        <fgColor rgb="FFFFF8D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84D8CE"/>
        <bgColor indexed="64"/>
      </patternFill>
    </fill>
    <fill>
      <patternFill patternType="solid">
        <fgColor rgb="FFAEDAA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AD9"/>
        <bgColor indexed="64"/>
      </patternFill>
    </fill>
    <fill>
      <patternFill patternType="solid">
        <fgColor rgb="FFE7B68D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 textRotation="90"/>
    </xf>
    <xf numFmtId="2" fontId="3" fillId="0" borderId="0" xfId="0" applyNumberFormat="1" applyFont="1" applyAlignment="1">
      <alignment horizontal="left" wrapText="1"/>
    </xf>
    <xf numFmtId="2" fontId="3" fillId="0" borderId="0" xfId="0" applyNumberFormat="1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textRotation="90"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9" borderId="4" xfId="0" applyFill="1" applyBorder="1" applyAlignment="1">
      <alignment horizontal="center" vertical="center"/>
    </xf>
    <xf numFmtId="0" fontId="0" fillId="9" borderId="4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/>
    </xf>
    <xf numFmtId="49" fontId="0" fillId="9" borderId="4" xfId="0" applyNumberFormat="1" applyFill="1" applyBorder="1" applyAlignment="1">
      <alignment horizontal="left" vertical="center" wrapText="1"/>
    </xf>
    <xf numFmtId="0" fontId="0" fillId="9" borderId="4" xfId="0" applyFill="1" applyBorder="1"/>
    <xf numFmtId="0" fontId="0" fillId="9" borderId="4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horizontal="left" vertical="center" wrapText="1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1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49" fontId="0" fillId="8" borderId="4" xfId="0" applyNumberFormat="1" applyFill="1" applyBorder="1" applyAlignment="1">
      <alignment horizontal="left" vertical="center" wrapText="1"/>
    </xf>
    <xf numFmtId="0" fontId="0" fillId="8" borderId="4" xfId="0" applyFill="1" applyBorder="1"/>
    <xf numFmtId="0" fontId="0" fillId="8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49" fontId="0" fillId="4" borderId="4" xfId="0" applyNumberFormat="1" applyFill="1" applyBorder="1" applyAlignment="1">
      <alignment horizontal="left" vertical="center" wrapText="1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49" fontId="0" fillId="5" borderId="4" xfId="0" applyNumberFormat="1" applyFill="1" applyBorder="1" applyAlignment="1">
      <alignment horizontal="left" vertical="center" wrapText="1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left" vertical="center"/>
    </xf>
    <xf numFmtId="49" fontId="0" fillId="10" borderId="4" xfId="0" applyNumberFormat="1" applyFill="1" applyBorder="1" applyAlignment="1">
      <alignment horizontal="left" vertical="center" wrapText="1"/>
    </xf>
    <xf numFmtId="0" fontId="0" fillId="10" borderId="4" xfId="0" applyFill="1" applyBorder="1"/>
    <xf numFmtId="0" fontId="0" fillId="10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49" fontId="0" fillId="7" borderId="4" xfId="0" applyNumberFormat="1" applyFill="1" applyBorder="1" applyAlignment="1">
      <alignment horizontal="left" vertical="center" wrapText="1"/>
    </xf>
    <xf numFmtId="0" fontId="0" fillId="7" borderId="4" xfId="0" applyFill="1" applyBorder="1"/>
    <xf numFmtId="0" fontId="0" fillId="7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49" fontId="0" fillId="3" borderId="4" xfId="0" applyNumberFormat="1" applyFill="1" applyBorder="1" applyAlignment="1">
      <alignment horizontal="left" vertical="center" wrapText="1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9" borderId="4" xfId="0" applyFont="1" applyFill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/>
    </xf>
    <xf numFmtId="1" fontId="5" fillId="9" borderId="4" xfId="0" applyNumberFormat="1" applyFont="1" applyFill="1" applyBorder="1" applyAlignment="1">
      <alignment horizontal="center" vertical="center"/>
    </xf>
    <xf numFmtId="1" fontId="5" fillId="10" borderId="4" xfId="0" applyNumberFormat="1" applyFont="1" applyFill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 vertical="center"/>
    </xf>
    <xf numFmtId="1" fontId="5" fillId="8" borderId="4" xfId="0" applyNumberFormat="1" applyFont="1" applyFill="1" applyBorder="1" applyAlignment="1">
      <alignment horizontal="center" vertical="center"/>
    </xf>
    <xf numFmtId="1" fontId="5" fillId="5" borderId="4" xfId="0" applyNumberFormat="1" applyFont="1" applyFill="1" applyBorder="1" applyAlignment="1">
      <alignment horizontal="center" vertical="center"/>
    </xf>
    <xf numFmtId="1" fontId="5" fillId="6" borderId="4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" fontId="5" fillId="7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/>
    <xf numFmtId="0" fontId="4" fillId="9" borderId="2" xfId="0" applyFont="1" applyFill="1" applyBorder="1" applyAlignment="1">
      <alignment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NumberFormat="1" applyFill="1" applyBorder="1" applyAlignment="1">
      <alignment horizontal="center" vertical="center"/>
    </xf>
    <xf numFmtId="1" fontId="5" fillId="9" borderId="2" xfId="0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left" vertical="center"/>
    </xf>
    <xf numFmtId="49" fontId="0" fillId="9" borderId="2" xfId="0" applyNumberFormat="1" applyFill="1" applyBorder="1" applyAlignment="1">
      <alignment horizontal="left" vertical="center" wrapText="1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5" fillId="0" borderId="0" xfId="0" applyFont="1" applyAlignment="1">
      <alignment wrapText="1"/>
    </xf>
    <xf numFmtId="9" fontId="0" fillId="0" borderId="0" xfId="0" applyNumberFormat="1" applyAlignment="1">
      <alignment wrapText="1"/>
    </xf>
    <xf numFmtId="0" fontId="0" fillId="7" borderId="3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4" fillId="8" borderId="6" xfId="0" applyFont="1" applyFill="1" applyBorder="1" applyAlignment="1">
      <alignment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" fontId="5" fillId="8" borderId="6" xfId="0" applyNumberFormat="1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left" vertical="center"/>
    </xf>
    <xf numFmtId="49" fontId="0" fillId="8" borderId="6" xfId="0" applyNumberFormat="1" applyFill="1" applyBorder="1" applyAlignment="1">
      <alignment horizontal="left" vertical="center" wrapText="1"/>
    </xf>
    <xf numFmtId="0" fontId="0" fillId="8" borderId="6" xfId="0" applyFill="1" applyBorder="1"/>
    <xf numFmtId="0" fontId="0" fillId="8" borderId="6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/>
    <xf numFmtId="0" fontId="0" fillId="11" borderId="15" xfId="0" applyFill="1" applyBorder="1"/>
    <xf numFmtId="0" fontId="4" fillId="12" borderId="4" xfId="0" applyFont="1" applyFill="1" applyBorder="1" applyAlignment="1">
      <alignment vertical="center"/>
    </xf>
    <xf numFmtId="0" fontId="0" fillId="13" borderId="3" xfId="0" applyFill="1" applyBorder="1" applyAlignment="1">
      <alignment vertical="center"/>
    </xf>
    <xf numFmtId="0" fontId="4" fillId="13" borderId="4" xfId="0" applyFont="1" applyFill="1" applyBorder="1" applyAlignment="1">
      <alignment vertical="center"/>
    </xf>
    <xf numFmtId="0" fontId="0" fillId="13" borderId="4" xfId="0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1" fontId="5" fillId="13" borderId="4" xfId="0" applyNumberFormat="1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left" vertical="center"/>
    </xf>
    <xf numFmtId="49" fontId="0" fillId="13" borderId="4" xfId="0" applyNumberFormat="1" applyFill="1" applyBorder="1" applyAlignment="1">
      <alignment horizontal="left" vertical="center" wrapText="1"/>
    </xf>
    <xf numFmtId="0" fontId="0" fillId="13" borderId="4" xfId="0" applyFill="1" applyBorder="1"/>
    <xf numFmtId="0" fontId="0" fillId="13" borderId="4" xfId="0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4" fillId="10" borderId="2" xfId="0" applyFont="1" applyFill="1" applyBorder="1" applyAlignment="1">
      <alignment vertical="center"/>
    </xf>
    <xf numFmtId="0" fontId="4" fillId="13" borderId="2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0" fillId="10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10" borderId="2" xfId="0" applyNumberFormat="1" applyFill="1" applyBorder="1" applyAlignment="1">
      <alignment horizontal="center" vertical="center"/>
    </xf>
    <xf numFmtId="0" fontId="0" fillId="13" borderId="2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1" fontId="5" fillId="10" borderId="2" xfId="0" applyNumberFormat="1" applyFont="1" applyFill="1" applyBorder="1" applyAlignment="1">
      <alignment horizontal="center" vertical="center"/>
    </xf>
    <xf numFmtId="1" fontId="5" fillId="13" borderId="2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6" borderId="2" xfId="0" applyNumberFormat="1" applyFont="1" applyFill="1" applyBorder="1" applyAlignment="1">
      <alignment horizontal="center" vertical="center"/>
    </xf>
    <xf numFmtId="1" fontId="5" fillId="3" borderId="11" xfId="0" applyNumberFormat="1" applyFon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49" fontId="0" fillId="10" borderId="2" xfId="0" applyNumberFormat="1" applyFill="1" applyBorder="1" applyAlignment="1">
      <alignment horizontal="left" vertical="center" wrapText="1"/>
    </xf>
    <xf numFmtId="49" fontId="0" fillId="13" borderId="2" xfId="0" applyNumberFormat="1" applyFill="1" applyBorder="1" applyAlignment="1">
      <alignment horizontal="left" vertical="center" wrapText="1"/>
    </xf>
    <xf numFmtId="49" fontId="0" fillId="2" borderId="6" xfId="0" applyNumberFormat="1" applyFill="1" applyBorder="1" applyAlignment="1">
      <alignment horizontal="left" vertical="center" wrapText="1"/>
    </xf>
    <xf numFmtId="49" fontId="0" fillId="6" borderId="2" xfId="0" applyNumberFormat="1" applyFill="1" applyBorder="1" applyAlignment="1">
      <alignment horizontal="left" vertical="center" wrapText="1"/>
    </xf>
    <xf numFmtId="49" fontId="0" fillId="3" borderId="11" xfId="0" applyNumberFormat="1" applyFill="1" applyBorder="1" applyAlignment="1">
      <alignment horizontal="left" vertical="center" wrapText="1"/>
    </xf>
    <xf numFmtId="0" fontId="0" fillId="10" borderId="2" xfId="0" applyFill="1" applyBorder="1"/>
    <xf numFmtId="0" fontId="0" fillId="13" borderId="2" xfId="0" applyFill="1" applyBorder="1"/>
    <xf numFmtId="0" fontId="0" fillId="2" borderId="6" xfId="0" applyFill="1" applyBorder="1"/>
    <xf numFmtId="0" fontId="0" fillId="6" borderId="2" xfId="0" applyFill="1" applyBorder="1"/>
    <xf numFmtId="0" fontId="0" fillId="3" borderId="11" xfId="0" applyFill="1" applyBorder="1"/>
    <xf numFmtId="0" fontId="0" fillId="10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8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4" fillId="8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9" borderId="6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0" fillId="8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1" fontId="0" fillId="8" borderId="2" xfId="0" applyNumberFormat="1" applyFill="1" applyBorder="1" applyAlignment="1">
      <alignment horizontal="center" vertical="center"/>
    </xf>
    <xf numFmtId="1" fontId="5" fillId="8" borderId="2" xfId="0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1" fontId="5" fillId="9" borderId="6" xfId="0" applyNumberFormat="1" applyFont="1" applyFill="1" applyBorder="1" applyAlignment="1">
      <alignment horizontal="center" vertical="center"/>
    </xf>
    <xf numFmtId="1" fontId="5" fillId="6" borderId="6" xfId="0" applyNumberFormat="1" applyFon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49" fontId="0" fillId="8" borderId="2" xfId="0" applyNumberFormat="1" applyFill="1" applyBorder="1" applyAlignment="1">
      <alignment horizontal="left" vertical="center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9" borderId="6" xfId="0" applyNumberFormat="1" applyFill="1" applyBorder="1" applyAlignment="1">
      <alignment horizontal="left" vertical="center" wrapText="1"/>
    </xf>
    <xf numFmtId="49" fontId="0" fillId="6" borderId="6" xfId="0" applyNumberFormat="1" applyFill="1" applyBorder="1" applyAlignment="1">
      <alignment horizontal="left" vertical="center" wrapText="1"/>
    </xf>
    <xf numFmtId="0" fontId="0" fillId="8" borderId="2" xfId="0" applyFill="1" applyBorder="1"/>
    <xf numFmtId="0" fontId="0" fillId="3" borderId="2" xfId="0" applyFill="1" applyBorder="1"/>
    <xf numFmtId="0" fontId="0" fillId="9" borderId="6" xfId="0" applyFill="1" applyBorder="1"/>
    <xf numFmtId="0" fontId="0" fillId="6" borderId="6" xfId="0" applyFill="1" applyBorder="1"/>
    <xf numFmtId="0" fontId="0" fillId="8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DD9F"/>
      <color rgb="FFAEDAA2"/>
      <color rgb="FFE1C1A7"/>
      <color rgb="FF84D8CE"/>
      <color rgb="FFFFFAD9"/>
      <color rgb="FFFFD1D1"/>
      <color rgb="FFC0D597"/>
      <color rgb="FFB0DE8E"/>
      <color rgb="FFFFF8D1"/>
      <color rgb="FFFFF5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Характеристики!$C$250:$C$257</c:f>
              <c:numCache>
                <c:formatCode>General</c:formatCode>
                <c:ptCount val="8"/>
                <c:pt idx="0">
                  <c:v>24</c:v>
                </c:pt>
                <c:pt idx="1">
                  <c:v>36</c:v>
                </c:pt>
                <c:pt idx="2">
                  <c:v>42</c:v>
                </c:pt>
                <c:pt idx="3">
                  <c:v>42</c:v>
                </c:pt>
                <c:pt idx="4">
                  <c:v>36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</c:numCache>
            </c:numRef>
          </c:val>
        </c:ser>
        <c:axId val="81539456"/>
        <c:axId val="81540992"/>
      </c:barChart>
      <c:catAx>
        <c:axId val="81539456"/>
        <c:scaling>
          <c:orientation val="minMax"/>
        </c:scaling>
        <c:axPos val="b"/>
        <c:tickLblPos val="nextTo"/>
        <c:crossAx val="81540992"/>
        <c:crosses val="autoZero"/>
        <c:auto val="1"/>
        <c:lblAlgn val="ctr"/>
        <c:lblOffset val="100"/>
      </c:catAx>
      <c:valAx>
        <c:axId val="81540992"/>
        <c:scaling>
          <c:orientation val="minMax"/>
        </c:scaling>
        <c:axPos val="l"/>
        <c:majorGridlines/>
        <c:numFmt formatCode="General" sourceLinked="1"/>
        <c:tickLblPos val="nextTo"/>
        <c:crossAx val="81539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Характеристики!$A$309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Характеристики!$B$308:$K$308</c:f>
              <c:strCache>
                <c:ptCount val="10"/>
                <c:pt idx="0">
                  <c:v>Ад</c:v>
                </c:pt>
                <c:pt idx="1">
                  <c:v>Боевой орден</c:v>
                </c:pt>
                <c:pt idx="2">
                  <c:v>Водоёмы</c:v>
                </c:pt>
                <c:pt idx="3">
                  <c:v>Горы</c:v>
                </c:pt>
                <c:pt idx="4">
                  <c:v>Лес</c:v>
                </c:pt>
                <c:pt idx="5">
                  <c:v>Нежить</c:v>
                </c:pt>
                <c:pt idx="6">
                  <c:v>Пещера</c:v>
                </c:pt>
                <c:pt idx="7">
                  <c:v>Поднебесье</c:v>
                </c:pt>
                <c:pt idx="8">
                  <c:v>Пустыня</c:v>
                </c:pt>
                <c:pt idx="9">
                  <c:v>Тундра</c:v>
                </c:pt>
              </c:strCache>
            </c:strRef>
          </c:cat>
          <c:val>
            <c:numRef>
              <c:f>Характеристики!$B$309:$K$309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Характеристики!$A$310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Характеристики!$B$308:$K$308</c:f>
              <c:strCache>
                <c:ptCount val="10"/>
                <c:pt idx="0">
                  <c:v>Ад</c:v>
                </c:pt>
                <c:pt idx="1">
                  <c:v>Боевой орден</c:v>
                </c:pt>
                <c:pt idx="2">
                  <c:v>Водоёмы</c:v>
                </c:pt>
                <c:pt idx="3">
                  <c:v>Горы</c:v>
                </c:pt>
                <c:pt idx="4">
                  <c:v>Лес</c:v>
                </c:pt>
                <c:pt idx="5">
                  <c:v>Нежить</c:v>
                </c:pt>
                <c:pt idx="6">
                  <c:v>Пещера</c:v>
                </c:pt>
                <c:pt idx="7">
                  <c:v>Поднебесье</c:v>
                </c:pt>
                <c:pt idx="8">
                  <c:v>Пустыня</c:v>
                </c:pt>
                <c:pt idx="9">
                  <c:v>Тундра</c:v>
                </c:pt>
              </c:strCache>
            </c:strRef>
          </c:cat>
          <c:val>
            <c:numRef>
              <c:f>Характеристики!$B$310:$K$310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Характеристики!$A$311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Характеристики!$B$308:$K$308</c:f>
              <c:strCache>
                <c:ptCount val="10"/>
                <c:pt idx="0">
                  <c:v>Ад</c:v>
                </c:pt>
                <c:pt idx="1">
                  <c:v>Боевой орден</c:v>
                </c:pt>
                <c:pt idx="2">
                  <c:v>Водоёмы</c:v>
                </c:pt>
                <c:pt idx="3">
                  <c:v>Горы</c:v>
                </c:pt>
                <c:pt idx="4">
                  <c:v>Лес</c:v>
                </c:pt>
                <c:pt idx="5">
                  <c:v>Нежить</c:v>
                </c:pt>
                <c:pt idx="6">
                  <c:v>Пещера</c:v>
                </c:pt>
                <c:pt idx="7">
                  <c:v>Поднебесье</c:v>
                </c:pt>
                <c:pt idx="8">
                  <c:v>Пустыня</c:v>
                </c:pt>
                <c:pt idx="9">
                  <c:v>Тундра</c:v>
                </c:pt>
              </c:strCache>
            </c:strRef>
          </c:cat>
          <c:val>
            <c:numRef>
              <c:f>Характеристики!$B$311:$K$311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Характеристики!$A$312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Характеристики!$B$308:$K$308</c:f>
              <c:strCache>
                <c:ptCount val="10"/>
                <c:pt idx="0">
                  <c:v>Ад</c:v>
                </c:pt>
                <c:pt idx="1">
                  <c:v>Боевой орден</c:v>
                </c:pt>
                <c:pt idx="2">
                  <c:v>Водоёмы</c:v>
                </c:pt>
                <c:pt idx="3">
                  <c:v>Горы</c:v>
                </c:pt>
                <c:pt idx="4">
                  <c:v>Лес</c:v>
                </c:pt>
                <c:pt idx="5">
                  <c:v>Нежить</c:v>
                </c:pt>
                <c:pt idx="6">
                  <c:v>Пещера</c:v>
                </c:pt>
                <c:pt idx="7">
                  <c:v>Поднебесье</c:v>
                </c:pt>
                <c:pt idx="8">
                  <c:v>Пустыня</c:v>
                </c:pt>
                <c:pt idx="9">
                  <c:v>Тундра</c:v>
                </c:pt>
              </c:strCache>
            </c:strRef>
          </c:cat>
          <c:val>
            <c:numRef>
              <c:f>Характеристики!$B$312:$K$312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</c:ser>
        <c:ser>
          <c:idx val="4"/>
          <c:order val="4"/>
          <c:tx>
            <c:strRef>
              <c:f>Характеристики!$A$313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Характеристики!$B$308:$K$308</c:f>
              <c:strCache>
                <c:ptCount val="10"/>
                <c:pt idx="0">
                  <c:v>Ад</c:v>
                </c:pt>
                <c:pt idx="1">
                  <c:v>Боевой орден</c:v>
                </c:pt>
                <c:pt idx="2">
                  <c:v>Водоёмы</c:v>
                </c:pt>
                <c:pt idx="3">
                  <c:v>Горы</c:v>
                </c:pt>
                <c:pt idx="4">
                  <c:v>Лес</c:v>
                </c:pt>
                <c:pt idx="5">
                  <c:v>Нежить</c:v>
                </c:pt>
                <c:pt idx="6">
                  <c:v>Пещера</c:v>
                </c:pt>
                <c:pt idx="7">
                  <c:v>Поднебесье</c:v>
                </c:pt>
                <c:pt idx="8">
                  <c:v>Пустыня</c:v>
                </c:pt>
                <c:pt idx="9">
                  <c:v>Тундра</c:v>
                </c:pt>
              </c:strCache>
            </c:strRef>
          </c:cat>
          <c:val>
            <c:numRef>
              <c:f>Характеристики!$B$313:$K$313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</c:ser>
        <c:ser>
          <c:idx val="5"/>
          <c:order val="5"/>
          <c:tx>
            <c:strRef>
              <c:f>Характеристики!$A$314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Характеристики!$B$308:$K$308</c:f>
              <c:strCache>
                <c:ptCount val="10"/>
                <c:pt idx="0">
                  <c:v>Ад</c:v>
                </c:pt>
                <c:pt idx="1">
                  <c:v>Боевой орден</c:v>
                </c:pt>
                <c:pt idx="2">
                  <c:v>Водоёмы</c:v>
                </c:pt>
                <c:pt idx="3">
                  <c:v>Горы</c:v>
                </c:pt>
                <c:pt idx="4">
                  <c:v>Лес</c:v>
                </c:pt>
                <c:pt idx="5">
                  <c:v>Нежить</c:v>
                </c:pt>
                <c:pt idx="6">
                  <c:v>Пещера</c:v>
                </c:pt>
                <c:pt idx="7">
                  <c:v>Поднебесье</c:v>
                </c:pt>
                <c:pt idx="8">
                  <c:v>Пустыня</c:v>
                </c:pt>
                <c:pt idx="9">
                  <c:v>Тундра</c:v>
                </c:pt>
              </c:strCache>
            </c:strRef>
          </c:cat>
          <c:val>
            <c:numRef>
              <c:f>Характеристики!$B$314:$K$314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ser>
          <c:idx val="6"/>
          <c:order val="6"/>
          <c:tx>
            <c:strRef>
              <c:f>Характеристики!$A$315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Характеристики!$B$308:$K$308</c:f>
              <c:strCache>
                <c:ptCount val="10"/>
                <c:pt idx="0">
                  <c:v>Ад</c:v>
                </c:pt>
                <c:pt idx="1">
                  <c:v>Боевой орден</c:v>
                </c:pt>
                <c:pt idx="2">
                  <c:v>Водоёмы</c:v>
                </c:pt>
                <c:pt idx="3">
                  <c:v>Горы</c:v>
                </c:pt>
                <c:pt idx="4">
                  <c:v>Лес</c:v>
                </c:pt>
                <c:pt idx="5">
                  <c:v>Нежить</c:v>
                </c:pt>
                <c:pt idx="6">
                  <c:v>Пещера</c:v>
                </c:pt>
                <c:pt idx="7">
                  <c:v>Поднебесье</c:v>
                </c:pt>
                <c:pt idx="8">
                  <c:v>Пустыня</c:v>
                </c:pt>
                <c:pt idx="9">
                  <c:v>Тундра</c:v>
                </c:pt>
              </c:strCache>
            </c:strRef>
          </c:cat>
          <c:val>
            <c:numRef>
              <c:f>Характеристики!$B$315:$K$315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ser>
          <c:idx val="7"/>
          <c:order val="7"/>
          <c:tx>
            <c:strRef>
              <c:f>Характеристики!$A$316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Характеристики!$B$308:$K$308</c:f>
              <c:strCache>
                <c:ptCount val="10"/>
                <c:pt idx="0">
                  <c:v>Ад</c:v>
                </c:pt>
                <c:pt idx="1">
                  <c:v>Боевой орден</c:v>
                </c:pt>
                <c:pt idx="2">
                  <c:v>Водоёмы</c:v>
                </c:pt>
                <c:pt idx="3">
                  <c:v>Горы</c:v>
                </c:pt>
                <c:pt idx="4">
                  <c:v>Лес</c:v>
                </c:pt>
                <c:pt idx="5">
                  <c:v>Нежить</c:v>
                </c:pt>
                <c:pt idx="6">
                  <c:v>Пещера</c:v>
                </c:pt>
                <c:pt idx="7">
                  <c:v>Поднебесье</c:v>
                </c:pt>
                <c:pt idx="8">
                  <c:v>Пустыня</c:v>
                </c:pt>
                <c:pt idx="9">
                  <c:v>Тундра</c:v>
                </c:pt>
              </c:strCache>
            </c:strRef>
          </c:cat>
          <c:val>
            <c:numRef>
              <c:f>Характеристики!$B$316:$K$316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95685248"/>
        <c:axId val="95691136"/>
      </c:barChart>
      <c:catAx>
        <c:axId val="95685248"/>
        <c:scaling>
          <c:orientation val="minMax"/>
        </c:scaling>
        <c:axPos val="b"/>
        <c:tickLblPos val="nextTo"/>
        <c:crossAx val="95691136"/>
        <c:crosses val="autoZero"/>
        <c:auto val="1"/>
        <c:lblAlgn val="ctr"/>
        <c:lblOffset val="100"/>
      </c:catAx>
      <c:valAx>
        <c:axId val="95691136"/>
        <c:scaling>
          <c:orientation val="minMax"/>
        </c:scaling>
        <c:axPos val="l"/>
        <c:majorGridlines/>
        <c:numFmt formatCode="General" sourceLinked="1"/>
        <c:tickLblPos val="nextTo"/>
        <c:crossAx val="9568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Лист3!$C$2:$C$21</c:f>
              <c:numCache>
                <c:formatCode>General</c:formatCode>
                <c:ptCount val="20"/>
                <c:pt idx="0">
                  <c:v>0.25</c:v>
                </c:pt>
                <c:pt idx="1">
                  <c:v>0.27500000000000002</c:v>
                </c:pt>
                <c:pt idx="2">
                  <c:v>0.32500000000000001</c:v>
                </c:pt>
                <c:pt idx="3">
                  <c:v>0.4</c:v>
                </c:pt>
                <c:pt idx="4">
                  <c:v>0.5</c:v>
                </c:pt>
                <c:pt idx="5">
                  <c:v>0.625</c:v>
                </c:pt>
                <c:pt idx="6">
                  <c:v>0.77500000000000002</c:v>
                </c:pt>
                <c:pt idx="7">
                  <c:v>0.95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0.95</c:v>
                </c:pt>
                <c:pt idx="13">
                  <c:v>0.77500000000000002</c:v>
                </c:pt>
                <c:pt idx="14">
                  <c:v>0.625</c:v>
                </c:pt>
                <c:pt idx="15">
                  <c:v>0.5</c:v>
                </c:pt>
                <c:pt idx="16">
                  <c:v>0.4</c:v>
                </c:pt>
                <c:pt idx="17">
                  <c:v>0.32500000000000001</c:v>
                </c:pt>
                <c:pt idx="18">
                  <c:v>0.27500000000000002</c:v>
                </c:pt>
                <c:pt idx="19">
                  <c:v>0.25</c:v>
                </c:pt>
              </c:numCache>
            </c:numRef>
          </c:val>
        </c:ser>
        <c:axId val="95846400"/>
        <c:axId val="95847936"/>
      </c:barChart>
      <c:catAx>
        <c:axId val="95846400"/>
        <c:scaling>
          <c:orientation val="minMax"/>
        </c:scaling>
        <c:axPos val="b"/>
        <c:tickLblPos val="nextTo"/>
        <c:crossAx val="95847936"/>
        <c:crosses val="autoZero"/>
        <c:auto val="1"/>
        <c:lblAlgn val="ctr"/>
        <c:lblOffset val="100"/>
      </c:catAx>
      <c:valAx>
        <c:axId val="95847936"/>
        <c:scaling>
          <c:orientation val="minMax"/>
        </c:scaling>
        <c:axPos val="l"/>
        <c:majorGridlines/>
        <c:numFmt formatCode="General" sourceLinked="1"/>
        <c:tickLblPos val="nextTo"/>
        <c:crossAx val="95846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Лист3!$G$2:$G$21</c:f>
              <c:numCache>
                <c:formatCode>General</c:formatCode>
                <c:ptCount val="20"/>
                <c:pt idx="0">
                  <c:v>3.4843205574912892E-4</c:v>
                </c:pt>
                <c:pt idx="1">
                  <c:v>1.3937282229965157E-3</c:v>
                </c:pt>
                <c:pt idx="2">
                  <c:v>3.1358885017421603E-3</c:v>
                </c:pt>
                <c:pt idx="3">
                  <c:v>5.5749128919860627E-3</c:v>
                </c:pt>
                <c:pt idx="4">
                  <c:v>8.7108013937282226E-3</c:v>
                </c:pt>
                <c:pt idx="5">
                  <c:v>1.2543554006968641E-2</c:v>
                </c:pt>
                <c:pt idx="6">
                  <c:v>1.7073170731707318E-2</c:v>
                </c:pt>
                <c:pt idx="7">
                  <c:v>2.2299651567944251E-2</c:v>
                </c:pt>
                <c:pt idx="8">
                  <c:v>2.8222996515679444E-2</c:v>
                </c:pt>
                <c:pt idx="9">
                  <c:v>3.484320557491289E-2</c:v>
                </c:pt>
                <c:pt idx="10">
                  <c:v>4.2160278745644597E-2</c:v>
                </c:pt>
                <c:pt idx="11">
                  <c:v>5.0174216027874564E-2</c:v>
                </c:pt>
                <c:pt idx="12">
                  <c:v>5.8885017421602785E-2</c:v>
                </c:pt>
                <c:pt idx="13">
                  <c:v>6.8292682926829273E-2</c:v>
                </c:pt>
                <c:pt idx="14">
                  <c:v>7.8397212543554001E-2</c:v>
                </c:pt>
                <c:pt idx="15">
                  <c:v>8.9198606271777003E-2</c:v>
                </c:pt>
                <c:pt idx="16">
                  <c:v>0.10069686411149825</c:v>
                </c:pt>
                <c:pt idx="17">
                  <c:v>0.11289198606271778</c:v>
                </c:pt>
                <c:pt idx="18">
                  <c:v>0.12578397212543554</c:v>
                </c:pt>
                <c:pt idx="19">
                  <c:v>0.13937282229965156</c:v>
                </c:pt>
              </c:numCache>
            </c:numRef>
          </c:val>
        </c:ser>
        <c:marker val="1"/>
        <c:axId val="95867648"/>
        <c:axId val="95869184"/>
      </c:lineChart>
      <c:catAx>
        <c:axId val="95867648"/>
        <c:scaling>
          <c:orientation val="minMax"/>
        </c:scaling>
        <c:axPos val="b"/>
        <c:tickLblPos val="nextTo"/>
        <c:crossAx val="95869184"/>
        <c:crosses val="autoZero"/>
        <c:auto val="1"/>
        <c:lblAlgn val="ctr"/>
        <c:lblOffset val="100"/>
      </c:catAx>
      <c:valAx>
        <c:axId val="95869184"/>
        <c:scaling>
          <c:orientation val="minMax"/>
        </c:scaling>
        <c:axPos val="l"/>
        <c:majorGridlines/>
        <c:numFmt formatCode="General" sourceLinked="1"/>
        <c:tickLblPos val="nextTo"/>
        <c:crossAx val="95867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11206</xdr:colOff>
      <xdr:row>249</xdr:row>
      <xdr:rowOff>11206</xdr:rowOff>
    </xdr:from>
    <xdr:to>
      <xdr:col>22</xdr:col>
      <xdr:colOff>22412</xdr:colOff>
      <xdr:row>263</xdr:row>
      <xdr:rowOff>89647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201705</xdr:colOff>
      <xdr:row>304</xdr:row>
      <xdr:rowOff>44824</xdr:rowOff>
    </xdr:from>
    <xdr:to>
      <xdr:col>25</xdr:col>
      <xdr:colOff>515469</xdr:colOff>
      <xdr:row>329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104775</xdr:rowOff>
    </xdr:from>
    <xdr:to>
      <xdr:col>18</xdr:col>
      <xdr:colOff>361950</xdr:colOff>
      <xdr:row>27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13</xdr:row>
      <xdr:rowOff>104775</xdr:rowOff>
    </xdr:from>
    <xdr:to>
      <xdr:col>18</xdr:col>
      <xdr:colOff>361950</xdr:colOff>
      <xdr:row>27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A366"/>
  <sheetViews>
    <sheetView tabSelected="1" topLeftCell="AA1" zoomScale="85" zoomScaleNormal="85" workbookViewId="0">
      <selection activeCell="AH4" sqref="AH4"/>
    </sheetView>
  </sheetViews>
  <sheetFormatPr defaultRowHeight="15"/>
  <cols>
    <col min="2" max="2" width="14.140625" bestFit="1" customWidth="1"/>
    <col min="3" max="3" width="35.5703125" bestFit="1" customWidth="1"/>
    <col min="4" max="4" width="17.85546875" bestFit="1" customWidth="1"/>
    <col min="5" max="5" width="8.85546875" bestFit="1" customWidth="1"/>
    <col min="6" max="6" width="12.42578125" bestFit="1" customWidth="1"/>
    <col min="7" max="7" width="24.28515625" customWidth="1"/>
    <col min="8" max="8" width="18" customWidth="1"/>
    <col min="9" max="9" width="18.28515625" customWidth="1"/>
    <col min="10" max="10" width="18.28515625" bestFit="1" customWidth="1"/>
    <col min="11" max="11" width="13.7109375" bestFit="1" customWidth="1"/>
    <col min="12" max="12" width="19" bestFit="1" customWidth="1"/>
    <col min="13" max="13" width="5.7109375" bestFit="1" customWidth="1"/>
    <col min="14" max="14" width="24.28515625" hidden="1" customWidth="1"/>
    <col min="15" max="15" width="18" hidden="1" customWidth="1"/>
    <col min="16" max="17" width="18.28515625" hidden="1" customWidth="1"/>
    <col min="18" max="18" width="13.7109375" hidden="1" customWidth="1"/>
    <col min="19" max="19" width="19" hidden="1" customWidth="1"/>
    <col min="20" max="20" width="8.5703125" bestFit="1" customWidth="1"/>
    <col min="21" max="21" width="20.42578125" bestFit="1" customWidth="1"/>
    <col min="22" max="22" width="5.7109375" bestFit="1" customWidth="1"/>
    <col min="23" max="23" width="5.85546875" bestFit="1" customWidth="1"/>
    <col min="24" max="24" width="8.7109375" bestFit="1" customWidth="1"/>
    <col min="25" max="25" width="8.28515625" bestFit="1" customWidth="1"/>
    <col min="26" max="26" width="16" bestFit="1" customWidth="1"/>
    <col min="27" max="27" width="8.140625" style="18" bestFit="1" customWidth="1"/>
    <col min="28" max="28" width="9" style="19" customWidth="1"/>
    <col min="29" max="29" width="37.28515625" bestFit="1" customWidth="1"/>
    <col min="30" max="30" width="38.5703125" bestFit="1" customWidth="1"/>
    <col min="31" max="31" width="9.28515625" bestFit="1" customWidth="1"/>
    <col min="32" max="32" width="6.42578125" bestFit="1" customWidth="1"/>
    <col min="33" max="33" width="7" bestFit="1" customWidth="1"/>
    <col min="34" max="34" width="18.140625" bestFit="1" customWidth="1"/>
    <col min="35" max="35" width="20" bestFit="1" customWidth="1"/>
    <col min="36" max="36" width="12.28515625" bestFit="1" customWidth="1"/>
    <col min="37" max="37" width="18.140625" bestFit="1" customWidth="1"/>
    <col min="38" max="38" width="20" bestFit="1" customWidth="1"/>
    <col min="39" max="39" width="12.28515625" bestFit="1" customWidth="1"/>
    <col min="40" max="40" width="18.140625" bestFit="1" customWidth="1"/>
    <col min="41" max="41" width="20" bestFit="1" customWidth="1"/>
    <col min="42" max="42" width="12.28515625" bestFit="1" customWidth="1"/>
    <col min="43" max="43" width="18.140625" bestFit="1" customWidth="1"/>
    <col min="44" max="44" width="20" bestFit="1" customWidth="1"/>
    <col min="45" max="45" width="12.28515625" bestFit="1" customWidth="1"/>
    <col min="46" max="46" width="18.140625" bestFit="1" customWidth="1"/>
    <col min="47" max="47" width="20" bestFit="1" customWidth="1"/>
    <col min="48" max="48" width="12.28515625" bestFit="1" customWidth="1"/>
    <col min="49" max="49" width="18.140625" bestFit="1" customWidth="1"/>
    <col min="50" max="50" width="20" bestFit="1" customWidth="1"/>
    <col min="51" max="51" width="12.28515625" bestFit="1" customWidth="1"/>
    <col min="52" max="52" width="18.140625" bestFit="1" customWidth="1"/>
    <col min="53" max="53" width="20" bestFit="1" customWidth="1"/>
    <col min="54" max="54" width="12.28515625" bestFit="1" customWidth="1"/>
    <col min="55" max="55" width="18.140625" bestFit="1" customWidth="1"/>
    <col min="56" max="56" width="20" bestFit="1" customWidth="1"/>
    <col min="57" max="57" width="12.28515625" bestFit="1" customWidth="1"/>
    <col min="58" max="58" width="18.140625" bestFit="1" customWidth="1"/>
    <col min="59" max="59" width="20" bestFit="1" customWidth="1"/>
    <col min="60" max="60" width="12.28515625" bestFit="1" customWidth="1"/>
    <col min="61" max="61" width="19.42578125" bestFit="1" customWidth="1"/>
    <col min="62" max="62" width="21.42578125" bestFit="1" customWidth="1"/>
    <col min="63" max="63" width="12.28515625" bestFit="1" customWidth="1"/>
    <col min="64" max="64" width="19.42578125" bestFit="1" customWidth="1"/>
    <col min="65" max="65" width="21.42578125" bestFit="1" customWidth="1"/>
    <col min="66" max="66" width="12.28515625" bestFit="1" customWidth="1"/>
    <col min="67" max="67" width="19.42578125" bestFit="1" customWidth="1"/>
    <col min="68" max="68" width="21.42578125" bestFit="1" customWidth="1"/>
    <col min="69" max="69" width="12.28515625" bestFit="1" customWidth="1"/>
    <col min="70" max="70" width="19.42578125" bestFit="1" customWidth="1"/>
    <col min="71" max="71" width="21.42578125" bestFit="1" customWidth="1"/>
    <col min="72" max="72" width="12.28515625" bestFit="1" customWidth="1"/>
    <col min="73" max="73" width="19.42578125" bestFit="1" customWidth="1"/>
    <col min="74" max="74" width="21.42578125" bestFit="1" customWidth="1"/>
    <col min="75" max="75" width="12.28515625" bestFit="1" customWidth="1"/>
    <col min="76" max="76" width="19.42578125" bestFit="1" customWidth="1"/>
    <col min="77" max="77" width="21.42578125" bestFit="1" customWidth="1"/>
    <col min="78" max="78" width="12.28515625" bestFit="1" customWidth="1"/>
    <col min="79" max="79" width="19.42578125" bestFit="1" customWidth="1"/>
    <col min="80" max="80" width="21.42578125" bestFit="1" customWidth="1"/>
    <col min="81" max="81" width="12.28515625" bestFit="1" customWidth="1"/>
    <col min="82" max="82" width="19.42578125" bestFit="1" customWidth="1"/>
    <col min="83" max="83" width="21.42578125" bestFit="1" customWidth="1"/>
    <col min="84" max="84" width="12.28515625" bestFit="1" customWidth="1"/>
    <col min="85" max="85" width="19.42578125" bestFit="1" customWidth="1"/>
    <col min="86" max="86" width="21.42578125" bestFit="1" customWidth="1"/>
    <col min="87" max="87" width="12.28515625" bestFit="1" customWidth="1"/>
    <col min="88" max="88" width="19.42578125" bestFit="1" customWidth="1"/>
    <col min="89" max="89" width="21.42578125" bestFit="1" customWidth="1"/>
    <col min="90" max="90" width="12.28515625" bestFit="1" customWidth="1"/>
    <col min="91" max="91" width="19.42578125" bestFit="1" customWidth="1"/>
    <col min="92" max="92" width="21.42578125" bestFit="1" customWidth="1"/>
    <col min="93" max="93" width="12.28515625" bestFit="1" customWidth="1"/>
    <col min="94" max="94" width="21.5703125" customWidth="1"/>
    <col min="95" max="95" width="13.28515625" bestFit="1" customWidth="1"/>
    <col min="98" max="98" width="14.85546875" customWidth="1"/>
    <col min="100" max="100" width="16" customWidth="1"/>
  </cols>
  <sheetData>
    <row r="1" spans="1:157">
      <c r="AH1">
        <v>0.6</v>
      </c>
      <c r="AI1">
        <v>0.5</v>
      </c>
      <c r="CV1">
        <v>0</v>
      </c>
    </row>
    <row r="2" spans="1:157" ht="15.75" thickBot="1">
      <c r="AJ2">
        <v>0.25</v>
      </c>
      <c r="AM2">
        <v>0.27500000000000002</v>
      </c>
      <c r="AP2">
        <v>0.32500000000000001</v>
      </c>
      <c r="AS2">
        <v>0.4</v>
      </c>
      <c r="AV2">
        <v>0.5</v>
      </c>
      <c r="AY2">
        <v>0.625</v>
      </c>
      <c r="BB2">
        <v>0.77500000000000002</v>
      </c>
      <c r="BE2">
        <v>0.95</v>
      </c>
      <c r="BH2">
        <v>1</v>
      </c>
      <c r="BK2">
        <v>1</v>
      </c>
      <c r="BN2">
        <v>1</v>
      </c>
      <c r="BQ2">
        <v>1</v>
      </c>
      <c r="BT2">
        <v>0.95</v>
      </c>
      <c r="BW2">
        <v>0.77500000000000002</v>
      </c>
      <c r="BZ2">
        <v>0.625</v>
      </c>
      <c r="CC2">
        <v>0.5</v>
      </c>
      <c r="CF2">
        <v>0.4</v>
      </c>
      <c r="CI2">
        <v>0.32500000000000001</v>
      </c>
      <c r="CL2">
        <v>0.27500000000000002</v>
      </c>
      <c r="CO2">
        <v>0.25</v>
      </c>
    </row>
    <row r="3" spans="1:157" ht="20.25" thickTop="1" thickBot="1">
      <c r="A3" s="142"/>
      <c r="B3" s="141" t="s">
        <v>728</v>
      </c>
      <c r="C3" s="139" t="s">
        <v>7</v>
      </c>
      <c r="D3" s="139" t="s">
        <v>0</v>
      </c>
      <c r="E3" s="139" t="s">
        <v>5</v>
      </c>
      <c r="F3" s="139" t="s">
        <v>258</v>
      </c>
      <c r="G3" s="139" t="s">
        <v>259</v>
      </c>
      <c r="H3" s="139" t="s">
        <v>260</v>
      </c>
      <c r="I3" s="139" t="s">
        <v>261</v>
      </c>
      <c r="J3" s="139" t="s">
        <v>268</v>
      </c>
      <c r="K3" s="139" t="s">
        <v>281</v>
      </c>
      <c r="L3" s="139" t="s">
        <v>262</v>
      </c>
      <c r="M3" s="139" t="s">
        <v>462</v>
      </c>
      <c r="N3" s="139" t="s">
        <v>263</v>
      </c>
      <c r="O3" s="139" t="s">
        <v>264</v>
      </c>
      <c r="P3" s="139" t="s">
        <v>265</v>
      </c>
      <c r="Q3" s="139" t="s">
        <v>267</v>
      </c>
      <c r="R3" s="139" t="s">
        <v>282</v>
      </c>
      <c r="S3" s="139" t="s">
        <v>266</v>
      </c>
      <c r="T3" s="139" t="s">
        <v>1</v>
      </c>
      <c r="U3" s="139" t="s">
        <v>2</v>
      </c>
      <c r="V3" s="139" t="s">
        <v>463</v>
      </c>
      <c r="W3" s="139" t="s">
        <v>466</v>
      </c>
      <c r="X3" s="139" t="s">
        <v>3</v>
      </c>
      <c r="Y3" s="139" t="s">
        <v>4</v>
      </c>
      <c r="Z3" s="139" t="s">
        <v>249</v>
      </c>
      <c r="AA3" s="139" t="s">
        <v>465</v>
      </c>
      <c r="AB3" s="139" t="s">
        <v>739</v>
      </c>
      <c r="AC3" s="139" t="s">
        <v>6</v>
      </c>
      <c r="AD3" s="139" t="s">
        <v>431</v>
      </c>
      <c r="AE3" s="139" t="s">
        <v>464</v>
      </c>
      <c r="AF3" s="139" t="s">
        <v>738</v>
      </c>
      <c r="AG3" s="139" t="s">
        <v>134</v>
      </c>
      <c r="AH3" s="139" t="s">
        <v>334</v>
      </c>
      <c r="AI3" s="139" t="s">
        <v>335</v>
      </c>
      <c r="AJ3" s="139" t="s">
        <v>336</v>
      </c>
      <c r="AK3" s="139" t="s">
        <v>337</v>
      </c>
      <c r="AL3" s="139" t="s">
        <v>338</v>
      </c>
      <c r="AM3" s="139" t="s">
        <v>339</v>
      </c>
      <c r="AN3" s="139" t="s">
        <v>340</v>
      </c>
      <c r="AO3" s="139" t="s">
        <v>341</v>
      </c>
      <c r="AP3" s="139" t="s">
        <v>342</v>
      </c>
      <c r="AQ3" s="139" t="s">
        <v>343</v>
      </c>
      <c r="AR3" s="139" t="s">
        <v>344</v>
      </c>
      <c r="AS3" s="139" t="s">
        <v>345</v>
      </c>
      <c r="AT3" s="139" t="s">
        <v>350</v>
      </c>
      <c r="AU3" s="139" t="s">
        <v>351</v>
      </c>
      <c r="AV3" s="139" t="s">
        <v>352</v>
      </c>
      <c r="AW3" s="139" t="s">
        <v>353</v>
      </c>
      <c r="AX3" s="139" t="s">
        <v>354</v>
      </c>
      <c r="AY3" s="139" t="s">
        <v>355</v>
      </c>
      <c r="AZ3" s="139" t="s">
        <v>356</v>
      </c>
      <c r="BA3" s="139" t="s">
        <v>357</v>
      </c>
      <c r="BB3" s="139" t="s">
        <v>358</v>
      </c>
      <c r="BC3" s="139" t="s">
        <v>359</v>
      </c>
      <c r="BD3" s="139" t="s">
        <v>360</v>
      </c>
      <c r="BE3" s="139" t="s">
        <v>361</v>
      </c>
      <c r="BF3" s="139" t="s">
        <v>366</v>
      </c>
      <c r="BG3" s="139" t="s">
        <v>367</v>
      </c>
      <c r="BH3" s="139" t="s">
        <v>368</v>
      </c>
      <c r="BI3" s="139" t="s">
        <v>369</v>
      </c>
      <c r="BJ3" s="139" t="s">
        <v>370</v>
      </c>
      <c r="BK3" s="139" t="s">
        <v>371</v>
      </c>
      <c r="BL3" s="139" t="s">
        <v>372</v>
      </c>
      <c r="BM3" s="139" t="s">
        <v>373</v>
      </c>
      <c r="BN3" s="139" t="s">
        <v>374</v>
      </c>
      <c r="BO3" s="139" t="s">
        <v>401</v>
      </c>
      <c r="BP3" s="139" t="s">
        <v>400</v>
      </c>
      <c r="BQ3" s="139" t="s">
        <v>399</v>
      </c>
      <c r="BR3" s="139" t="s">
        <v>398</v>
      </c>
      <c r="BS3" s="139" t="s">
        <v>397</v>
      </c>
      <c r="BT3" s="139" t="s">
        <v>396</v>
      </c>
      <c r="BU3" s="139" t="s">
        <v>395</v>
      </c>
      <c r="BV3" s="139" t="s">
        <v>394</v>
      </c>
      <c r="BW3" s="139" t="s">
        <v>393</v>
      </c>
      <c r="BX3" s="139" t="s">
        <v>392</v>
      </c>
      <c r="BY3" s="139" t="s">
        <v>391</v>
      </c>
      <c r="BZ3" s="139" t="s">
        <v>390</v>
      </c>
      <c r="CA3" s="139" t="s">
        <v>389</v>
      </c>
      <c r="CB3" s="139" t="s">
        <v>388</v>
      </c>
      <c r="CC3" s="139" t="s">
        <v>387</v>
      </c>
      <c r="CD3" s="139" t="s">
        <v>386</v>
      </c>
      <c r="CE3" s="139" t="s">
        <v>385</v>
      </c>
      <c r="CF3" s="139" t="s">
        <v>384</v>
      </c>
      <c r="CG3" s="139" t="s">
        <v>383</v>
      </c>
      <c r="CH3" s="139" t="s">
        <v>382</v>
      </c>
      <c r="CI3" s="139" t="s">
        <v>381</v>
      </c>
      <c r="CJ3" s="139" t="s">
        <v>380</v>
      </c>
      <c r="CK3" s="139" t="s">
        <v>379</v>
      </c>
      <c r="CL3" s="139" t="s">
        <v>378</v>
      </c>
      <c r="CM3" s="139" t="s">
        <v>377</v>
      </c>
      <c r="CN3" s="139" t="s">
        <v>376</v>
      </c>
      <c r="CO3" s="140" t="s">
        <v>375</v>
      </c>
      <c r="CP3" s="138" t="s">
        <v>333</v>
      </c>
      <c r="CQ3" s="138" t="s">
        <v>499</v>
      </c>
      <c r="CR3" s="138" t="s">
        <v>134</v>
      </c>
      <c r="CS3" s="19"/>
      <c r="CT3" s="250" t="s">
        <v>346</v>
      </c>
      <c r="CU3" s="250"/>
      <c r="CV3" s="9"/>
      <c r="CW3" s="250" t="s">
        <v>347</v>
      </c>
      <c r="CX3" s="250"/>
      <c r="CZ3" s="250" t="s">
        <v>348</v>
      </c>
      <c r="DA3" s="250"/>
      <c r="DC3" s="250" t="s">
        <v>349</v>
      </c>
      <c r="DD3" s="250"/>
      <c r="DF3" s="250" t="s">
        <v>362</v>
      </c>
      <c r="DG3" s="250"/>
      <c r="DH3" s="9"/>
      <c r="DI3" s="250" t="s">
        <v>363</v>
      </c>
      <c r="DJ3" s="250"/>
      <c r="DL3" s="250" t="s">
        <v>364</v>
      </c>
      <c r="DM3" s="250"/>
      <c r="DO3" s="250" t="s">
        <v>365</v>
      </c>
      <c r="DP3" s="250"/>
      <c r="DR3" s="250" t="s">
        <v>402</v>
      </c>
      <c r="DS3" s="250"/>
      <c r="DU3" s="250" t="s">
        <v>403</v>
      </c>
      <c r="DV3" s="250"/>
      <c r="DX3" s="250" t="s">
        <v>404</v>
      </c>
      <c r="DY3" s="250"/>
      <c r="EA3" s="250" t="s">
        <v>405</v>
      </c>
      <c r="EB3" s="250"/>
      <c r="ED3" s="250" t="s">
        <v>406</v>
      </c>
      <c r="EE3" s="250"/>
      <c r="EG3" s="250" t="s">
        <v>407</v>
      </c>
      <c r="EH3" s="250"/>
      <c r="EJ3" s="250" t="s">
        <v>408</v>
      </c>
      <c r="EK3" s="250"/>
      <c r="EM3" s="250" t="s">
        <v>409</v>
      </c>
      <c r="EN3" s="250"/>
      <c r="EP3" s="250" t="s">
        <v>410</v>
      </c>
      <c r="EQ3" s="250"/>
      <c r="ES3" s="250" t="s">
        <v>411</v>
      </c>
      <c r="ET3" s="250"/>
      <c r="EV3" s="250" t="s">
        <v>412</v>
      </c>
      <c r="EW3" s="250"/>
      <c r="EY3" s="250" t="s">
        <v>413</v>
      </c>
      <c r="EZ3" s="250"/>
    </row>
    <row r="4" spans="1:157" ht="30.75" thickTop="1">
      <c r="A4" s="247">
        <v>1</v>
      </c>
      <c r="B4" s="126" t="s">
        <v>119</v>
      </c>
      <c r="C4" s="114" t="s">
        <v>100</v>
      </c>
      <c r="D4" s="115">
        <v>1</v>
      </c>
      <c r="E4" s="115">
        <v>5</v>
      </c>
      <c r="F4" s="116" t="str">
        <f t="shared" ref="F4:F49" si="0">IF(H4=I4,H4,H4&amp;"-"&amp;I4)</f>
        <v>1-2</v>
      </c>
      <c r="G4" s="116">
        <f t="shared" ref="G4:G67" si="1">IF(ISNUMBER(H4),AVERAGE(H4:I4),"-")</f>
        <v>1.5</v>
      </c>
      <c r="H4" s="115">
        <v>1</v>
      </c>
      <c r="I4" s="115">
        <v>2</v>
      </c>
      <c r="J4" s="115">
        <v>1</v>
      </c>
      <c r="K4" s="117">
        <v>8</v>
      </c>
      <c r="L4" s="115" t="s">
        <v>279</v>
      </c>
      <c r="M4" s="115">
        <v>1</v>
      </c>
      <c r="N4" s="116" t="str">
        <f>IF(ISNUMBER(O4),AVERAGE(O4:P4),"-")</f>
        <v>-</v>
      </c>
      <c r="O4" s="115" t="s">
        <v>257</v>
      </c>
      <c r="P4" s="115" t="s">
        <v>257</v>
      </c>
      <c r="Q4" s="115" t="s">
        <v>257</v>
      </c>
      <c r="R4" s="115" t="s">
        <v>257</v>
      </c>
      <c r="S4" s="115" t="s">
        <v>257</v>
      </c>
      <c r="T4" s="118">
        <v>10</v>
      </c>
      <c r="U4" s="115" t="s">
        <v>326</v>
      </c>
      <c r="V4" s="115">
        <v>1</v>
      </c>
      <c r="W4" s="115">
        <v>2</v>
      </c>
      <c r="X4" s="118">
        <v>6</v>
      </c>
      <c r="Y4" s="115">
        <v>1</v>
      </c>
      <c r="Z4" s="119" t="s">
        <v>231</v>
      </c>
      <c r="AA4" s="115">
        <f>'Способности и классы'!$G$16</f>
        <v>1.4</v>
      </c>
      <c r="AB4" s="115">
        <v>0</v>
      </c>
      <c r="AC4" s="120" t="s">
        <v>730</v>
      </c>
      <c r="AD4" s="120"/>
      <c r="AE4" s="115">
        <v>1.5</v>
      </c>
      <c r="AF4" s="115">
        <v>0</v>
      </c>
      <c r="AG4" s="121"/>
      <c r="AH4" s="122">
        <f t="shared" ref="AH4:AH67" si="2">IF($G4="-","-",CU$4/(IF($G4*(1-CU$5*$M4/22.22222) &lt; 0.75, 0.025, ROUND($G4*(1-CU$5*$M4/22.22222),1))*IF(LEFT($AC4,7)="Стрелок",IF($K4+CU$10 &gt; 20, 1, $K4/20),(1-IF($K4&gt;CU$8,0,IF((CU$8-$K4)&gt;=10,0.95,(CU$8-$K4)/10)))))/($J4)/SQRT($Y4))</f>
        <v>0.7142857142857143</v>
      </c>
      <c r="AI4" s="122">
        <f t="shared" ref="AI4:AI67" si="3">$E4/(IF(CU$6*(1-$T4*$V4/22.22222) &lt; 0.75, 0.025, ROUND(CU$6*(1-$T4*$V4/22.22222), 0))*IF(CU$9=0,(1-IF(CU$7&gt;$X4,0,IF($X4-CU$7 &gt;= 10,0.95,($X4-CU$7)/10))),IF(CU$7+$W4 &gt; 20, 1, CU$7/20)))</f>
        <v>400</v>
      </c>
      <c r="AJ4" s="122">
        <f t="shared" ref="AJ4:AJ67" si="4">IF(AH4="-",0,POWER(AI4/AH4,AJ$2))</f>
        <v>4.8645985581955742</v>
      </c>
      <c r="AK4" s="122">
        <f t="shared" ref="AK4:AK67" si="5">IF($G4="-","-",CX$4/(IF($G4*(1-CX$5*$M4/22.22222) &lt; 0.75, 0.025, ROUND($G4*(1-CX$5*$M4/22.22222),1))*IF(LEFT($AC4,7)="Стрелок",IF($K4+CX$10 &gt; 20, 1, $K4/20),(1-IF($K4&gt;CX$8,0,IF((CX$8-$K4)&gt;=10,0.95,(CX$8-$K4)/10)))))/($J4)/SQRT($Y4))</f>
        <v>2.8571428571428572</v>
      </c>
      <c r="AL4" s="122">
        <f t="shared" ref="AL4:AL67" si="6">$E4/(IF(CX$6*(1-$T4*$V4/22.22222) &lt; 0.75, 0.025, ROUND(CX$6*(1-$T4*$V4/22.22222), 0))*IF(CX$9=0,(1-IF(CX$7&gt;$X4,0,IF($X4-CX$7 &gt;= 10,0.95,($X4-CX$7)/10))),IF(CX$7+$W4 &gt; 20, 1, CX$7/20)))</f>
        <v>8.3333333333333339</v>
      </c>
      <c r="AM4" s="122">
        <f t="shared" ref="AM4:AM67" si="7">IF(AK4="-",0,POWER(AL4/AK4,AM$2))</f>
        <v>1.3422823189467985</v>
      </c>
      <c r="AN4" s="122">
        <f t="shared" ref="AN4:AN67" si="8">IF($G4="-","-",DA$4/(IF($G4*(1-DA$5*$M4/22.22222) &lt; 0.75, 0.025, ROUND($G4*(1-DA$5*$M4/22.22222),1))*IF(LEFT($AC4,7)="Стрелок",IF($K4+DA$10 &gt; 20, 1, $K4/20),(1-IF($K4&gt;DA$8,0,IF((DA$8-$K4)&gt;=10,0.95,(DA$8-$K4)/10)))))/($J4)/SQRT($Y4))</f>
        <v>5.3846153846153841</v>
      </c>
      <c r="AO4" s="122">
        <f t="shared" ref="AO4:AO67" si="9">$E4/(IF(DA$6*(1-$T4*$V4/22.22222) &lt; 0.75, 0.025, ROUND(DA$6*(1-$T4*$V4/22.22222), 0))*IF(DA$9=0,(1-IF(DA$7&gt;$X4,0,IF($X4-DA$7 &gt;= 10,0.95,($X4-DA$7)/10))),IF(DA$7+$W4 &gt; 20, 1, DA$7/20)))</f>
        <v>16.666666666666668</v>
      </c>
      <c r="AP4" s="122">
        <f t="shared" ref="AP4:AP67" si="10">IF(AN4="-",0,POWER(AO4/AN4,AP$2))</f>
        <v>1.4436953914315909</v>
      </c>
      <c r="AQ4" s="122">
        <f t="shared" ref="AQ4:AQ67" si="11">IF($G4="-","-",DD$4/(IF($G4*(1-DD$5*$M4/22.22222) &lt; 0.75, 0.025, ROUND($G4*(1-DD$5*$M4/22.22222),1))*IF(LEFT($AC4,7)="Стрелок",IF($K4+DD$10 &gt; 20, 1, $K4/20),(1-IF($K4&gt;DD$8,0,IF((DD$8-$K4)&gt;=10,0.95,(DD$8-$K4)/10)))))/($J4)/SQRT($Y4))</f>
        <v>8.3333333333333339</v>
      </c>
      <c r="AR4" s="122">
        <f t="shared" ref="AR4:AR67" si="12">$E4/(IF(DD$6*(1-$T4*$V4/22.22222) &lt; 0.75, 0.025, ROUND(DD$6*(1-$T4*$V4/22.22222), 0))*IF(DD$9=0,(1-IF(DD$7&gt;$X4,0,IF($X4-DD$7 &gt;= 10,0.95,($X4-DD$7)/10))),IF(DD$7+$W4 &gt; 20, 1, DD$7/20)))</f>
        <v>3.125</v>
      </c>
      <c r="AS4" s="122">
        <f t="shared" ref="AS4:AS67" si="13">IF(AQ4="-",0,POWER(AR4/AQ4,AS$2))</f>
        <v>0.67548001926030665</v>
      </c>
      <c r="AT4" s="122">
        <f t="shared" ref="AT4:AT67" si="14">IF($G4="-","-",DG$4/(IF($G4*(1-DG$5*$M4/22.22222) &lt; 0.75, 0.025, ROUND($G4*(1-DG$5*$M4/22.22222),1))*IF(LEFT($AC4,7)="Стрелок",IF($K4+DG$10 &gt; 20, 1, $K4/20),(1-IF($K4&gt;DG$8,0,IF((DG$8-$K4)&gt;=10,0.95,(DG$8-$K4)/10)))))/($J4)/SQRT($Y4))</f>
        <v>10.833333333333334</v>
      </c>
      <c r="AU4" s="122">
        <f t="shared" ref="AU4:AU67" si="15">$E4/(IF(DG$6*(1-$T4*$V4/22.22222) &lt; 0.75, 0.025, ROUND(DG$6*(1-$T4*$V4/22.22222), 0))*IF(DG$9=0,(1-IF(DG$7&gt;$X4,0,IF($X4-DG$7 &gt;= 10,0.95,($X4-DG$7)/10))),IF(DG$7+$W4 &gt; 20, 1, DG$7/20)))</f>
        <v>1.8518518518518516</v>
      </c>
      <c r="AV4" s="122">
        <f t="shared" ref="AV4:AV67" si="16">IF(AT4="-",0,POWER(AU4/AT4,AV$2))</f>
        <v>0.4134491152973615</v>
      </c>
      <c r="AW4" s="122">
        <f t="shared" ref="AW4:AW67" si="17">IF($G4="-","-",DJ$4/(IF($G4*(1-DJ$5*$M4/22.22222) &lt; 0.75, 0.025, ROUND($G4*(1-DJ$5*$M4/22.22222),1))*IF(LEFT($AC4,7)="Стрелок",IF($K4+DJ$10 &gt; 20, 1, $K4/20),(1-IF($K4&gt;DJ$8,0,IF((DJ$8-$K4)&gt;=10,0.95,(DJ$8-$K4)/10)))))/($J4)/SQRT($Y4))</f>
        <v>14.545454545454545</v>
      </c>
      <c r="AX4" s="122">
        <f t="shared" ref="AX4:AX67" si="18">$E4/(IF(DJ$6*(1-$T4*$V4/22.22222) &lt; 0.75, 0.025, ROUND(DJ$6*(1-$T4*$V4/22.22222), 0))*IF(DJ$9=0,(1-IF(DJ$7&gt;$X4,0,IF($X4-DJ$7 &gt;= 10,0.95,($X4-DJ$7)/10))),IF(DJ$7+$W4 &gt; 20, 1, DJ$7/20)))</f>
        <v>1.6666666666666667</v>
      </c>
      <c r="AY4" s="122">
        <f t="shared" ref="AY4:AY67" si="19">IF(AW4="-",0,POWER(AX4/AW4,AY$2))</f>
        <v>0.25819683097623214</v>
      </c>
      <c r="AZ4" s="122">
        <f t="shared" ref="AZ4:AZ67" si="20">IF($G4="-","-",DM$4/(IF($G4*(1-DM$5*$M4/22.22222) &lt; 0.75, 0.025, ROUND($G4*(1-DM$5*$M4/22.22222),1))*IF(LEFT($AC4,7)="Стрелок",IF($K4+DM$10 &gt; 20, 1, $K4/20),(1-IF($K4&gt;DM$8,0,IF((DM$8-$K4)&gt;=10,0.95,(DM$8-$K4)/10)))))/($J4)/SQRT($Y4))</f>
        <v>19</v>
      </c>
      <c r="BA4" s="122">
        <f t="shared" ref="BA4:BA67" si="21">$E4/(IF(DM$6*(1-$T4*$V4/22.22222) &lt; 0.75, 0.025, ROUND(DM$6*(1-$T4*$V4/22.22222), 0))*IF(DM$9=0,(1-IF(DM$7&gt;$X4,0,IF($X4-DM$7 &gt;= 10,0.95,($X4-DM$7)/10))),IF(DM$7+$W4 &gt; 20, 1, DM$7/20)))</f>
        <v>1.25</v>
      </c>
      <c r="BB4" s="122">
        <f t="shared" ref="BB4:BB67" si="22">IF(AZ4="-",0,POWER(BA4/AZ4,BB$2))</f>
        <v>0.12135878487165379</v>
      </c>
      <c r="BC4" s="122">
        <f t="shared" ref="BC4:BC67" si="23">IF($G4="-","-",DP$4/(IF($G4*(1-DP$5*$M4/22.22222) &lt; 0.75, 0.025, ROUND($G4*(1-DP$5*$M4/22.22222),1))*IF(LEFT($AC4,7)="Стрелок",IF($K4+DP$10 &gt; 20, 1, $K4/20),(1-IF($K4&gt;DP$8,0,IF((DP$8-$K4)&gt;=10,0.95,(DP$8-$K4)/10)))))/($J4)/SQRT($Y4))</f>
        <v>22</v>
      </c>
      <c r="BD4" s="122">
        <f t="shared" ref="BD4:BD67" si="24">$E4/(IF(DP$6*(1-$T4*$V4/22.22222) &lt; 0.75, 0.025, ROUND(DP$6*(1-$T4*$V4/22.22222), 0))*IF(DP$9=0,(1-IF(DP$7&gt;$X4,0,IF($X4-DP$7 &gt;= 10,0.95,($X4-DP$7)/10))),IF(DP$7+$W4 &gt; 20, 1, DP$7/20)))</f>
        <v>3.125</v>
      </c>
      <c r="BE4" s="122">
        <f t="shared" ref="BE4:BE67" si="25">IF(BC4="-",0,POWER(BD4/BC4,BE$2))</f>
        <v>0.15660512619133873</v>
      </c>
      <c r="BF4" s="122">
        <f t="shared" ref="BF4:BF67" si="26">IF($G4="-","-",DS$4/(IF($G4*(1-DS$5*$M4/22.22222) &lt; 0.75, 0.025, ROUND($G4*(1-DS$5*$M4/22.22222),1))*IF(LEFT($AC4,7)="Стрелок",IF($K4+DS$10 &gt; 20, 1, $K4/20),(1-IF($K4&gt;DS$8,0,IF((DS$8-$K4)&gt;=10,0.95,(DS$8-$K4)/10)))))/($J4)/SQRT($Y4))</f>
        <v>30.864197530864196</v>
      </c>
      <c r="BG4" s="122">
        <f t="shared" ref="BG4:BG67" si="27">$E4/(IF(DS$6*(1-$T4*$V4/22.22222) &lt; 0.75, 0.025, ROUND(DS$6*(1-$T4*$V4/22.22222), 0))*IF(DS$9=0,(1-IF(DS$7&gt;$X4,0,IF($X4-DS$7 &gt;= 10,0.95,($X4-DS$7)/10))),IF(DS$7+$W4 &gt; 20, 1, DS$7/20)))</f>
        <v>1</v>
      </c>
      <c r="BH4" s="122">
        <f t="shared" ref="BH4:BH67" si="28">IF(BF4="-",0,POWER(BG4/BF4,BH$2))</f>
        <v>3.2399999999999998E-2</v>
      </c>
      <c r="BI4" s="122">
        <f t="shared" ref="BI4:BI67" si="29">IF($G4="-","-",DV$4/(IF($G4*(1-DV$5*$M4/22.22222) &lt; 0.75, 0.025, ROUND($G4*(1-DV$5*$M4/22.22222),1))*IF(LEFT($AC4,7)="Стрелок",IF($K4+DV$10 &gt; 20, 1, $K4/20),(1-IF($K4&gt;DV$8,0,IF((DV$8-$K4)&gt;=10,0.95,(DV$8-$K4)/10)))))/($J4)/SQRT($Y4))</f>
        <v>43.749999999999993</v>
      </c>
      <c r="BJ4" s="122">
        <f t="shared" ref="BJ4:BJ67" si="30">$E4/(IF(DV$6*(1-$T4*$V4/22.22222) &lt; 0.75, 0.025, ROUND(DV$6*(1-$T4*$V4/22.22222), 0))*IF(DV$9=0,(1-IF(DV$7&gt;$X4,0,IF($X4-DV$7 &gt;= 10,0.95,($X4-DV$7)/10))),IF(DV$7+$W4 &gt; 20, 1, DV$7/20)))</f>
        <v>1</v>
      </c>
      <c r="BK4" s="122">
        <f t="shared" ref="BK4:BK67" si="31">IF(BI4="-",0,POWER(BJ4/BI4,BK$2))</f>
        <v>2.2857142857142861E-2</v>
      </c>
      <c r="BL4" s="122">
        <f t="shared" ref="BL4:BL67" si="32">IF($G4="-","-",DY$4/(IF($G4*(1-DY$5*$M4/22.22222) &lt; 0.75, 0.025, ROUND($G4*(1-DY$5*$M4/22.22222),1))*IF(LEFT($AC4,7)="Стрелок",IF($K4+DY$10 &gt; 20, 1, $K4/20),(1-IF($K4&gt;DY$8,0,IF((DY$8-$K4)&gt;=10,0.95,(DY$8-$K4)/10)))))/($J4)/SQRT($Y4))</f>
        <v>55.357142857142861</v>
      </c>
      <c r="BM4" s="122">
        <f t="shared" ref="BM4:BM67" si="33">$E4/(IF(DY$6*(1-$T4*$V4/22.22222) &lt; 0.75, 0.025, ROUND(DY$6*(1-$T4*$V4/22.22222), 0))*IF(DY$9=0,(1-IF(DY$7&gt;$X4,0,IF($X4-DY$7 &gt;= 10,0.95,($X4-DY$7)/10))),IF(DY$7+$W4 &gt; 20, 1, DY$7/20)))</f>
        <v>0.83333333333333337</v>
      </c>
      <c r="BN4" s="122">
        <f t="shared" ref="BN4:BN67" si="34">IF(BL4="-",0,POWER(BM4/BL4,BN$2))</f>
        <v>1.5053763440860214E-2</v>
      </c>
      <c r="BO4" s="122">
        <f t="shared" ref="BO4:BO67" si="35">IF($G4="-","-",EB$4/(IF($G4*(1-EB$5*$M4/22.22222) &lt; 0.75, 0.025, ROUND($G4*(1-EB$5*$M4/22.22222),1))*IF(LEFT($AC4,7)="Стрелок",IF($K4+EB$10 &gt; 20, 1, $K4/20),(1-IF($K4&gt;EB$8,0,IF((EB$8-$K4)&gt;=10,0.95,(EB$8-$K4)/10)))))/($J4)/SQRT($Y4))</f>
        <v>2266.666666666667</v>
      </c>
      <c r="BP4" s="122">
        <f t="shared" ref="BP4:BP67" si="36">$E4/(IF(EB$6*(1-$T4*$V4/22.22222) &lt; 0.75, 0.025, ROUND(EB$6*(1-$T4*$V4/22.22222), 0))*IF(EB$9=0,(1-IF(EB$7&gt;$X4,0,IF($X4-EB$7 &gt;= 10,0.95,($X4-EB$7)/10))),IF(EB$7+$W4 &gt; 20, 1, EB$7/20)))</f>
        <v>0.7142857142857143</v>
      </c>
      <c r="BQ4" s="122">
        <f t="shared" ref="BQ4:BQ67" si="37">IF(BO4="-",0,POWER(BP4/BO4,BQ$2))</f>
        <v>3.1512605042016803E-4</v>
      </c>
      <c r="BR4" s="122">
        <f t="shared" ref="BR4:BR67" si="38">IF($G4="-","-",EE$4/(IF($G4*(1-EE$5*$M4/22.22222) &lt; 0.75, 0.025, ROUND($G4*(1-EE$5*$M4/22.22222),1))*IF(LEFT($AC4,7)="Стрелок",IF($K4+EE$10 &gt; 20, 1, $K4/20),(1-IF($K4&gt;EE$8,0,IF((EE$8-$K4)&gt;=10,0.95,(EE$8-$K4)/10)))))/($J4)/SQRT($Y4))</f>
        <v>2960</v>
      </c>
      <c r="BS4" s="122">
        <f t="shared" ref="BS4:BS67" si="39">$E4/(IF(EE$6*(1-$T4*$V4/22.22222) &lt; 0.75, 0.025, ROUND(EE$6*(1-$T4*$V4/22.22222), 0))*IF(EE$9=0,(1-IF(EE$7&gt;$X4,0,IF($X4-EE$7 &gt;= 10,0.95,($X4-EE$7)/10))),IF(EE$7+$W4 &gt; 20, 1, EE$7/20)))</f>
        <v>1.098901098901099</v>
      </c>
      <c r="BT4" s="122">
        <f t="shared" ref="BT4:BT67" si="40">IF(BR4="-",0,POWER(BS4/BR4,BT$2))</f>
        <v>5.5104054096198705E-4</v>
      </c>
      <c r="BU4" s="122">
        <f t="shared" ref="BU4:BU67" si="41">IF($G4="-","-",EH$4/(IF($G4*(1-EH$5*$M4/22.22222) &lt; 0.75, 0.025, ROUND($G4*(1-EH$5*$M4/22.22222),1))*IF(LEFT($AC4,7)="Стрелок",IF($K4+EH$10 &gt; 20, 1, $K4/20),(1-IF($K4&gt;EH$8,0,IF((EH$8-$K4)&gt;=10,0.95,(EH$8-$K4)/10)))))/($J4)/SQRT($Y4))</f>
        <v>3999.9999999999991</v>
      </c>
      <c r="BV4" s="122">
        <f t="shared" ref="BV4:BV67" si="42">$E4/(IF(EH$6*(1-$T4*$V4/22.22222) &lt; 0.75, 0.025, ROUND(EH$6*(1-$T4*$V4/22.22222), 0))*IF(EH$9=0,(1-IF(EH$7&gt;$X4,0,IF($X4-EH$7 &gt;= 10,0.95,($X4-EH$7)/10))),IF(EH$7+$W4 &gt; 20, 1, EH$7/20)))</f>
        <v>0.625</v>
      </c>
      <c r="BW4" s="122">
        <f t="shared" ref="BW4:BW67" si="43">IF(BU4="-",0,POWER(BV4/BU4,BW$2))</f>
        <v>1.1225624740307267E-3</v>
      </c>
      <c r="BX4" s="122">
        <f t="shared" ref="BX4:BX67" si="44">IF($G4="-","-",EK$4/(IF($G4*(1-EK$5*$M4/22.22222) &lt; 0.75, 0.025, ROUND($G4*(1-EK$5*$M4/22.22222),1))*IF(LEFT($AC4,7)="Стрелок",IF($K4+EK$10 &gt; 20, 1, $K4/20),(1-IF($K4&gt;EK$8,0,IF((EK$8-$K4)&gt;=10,0.95,(EK$8-$K4)/10)))))/($J4)/SQRT($Y4))</f>
        <v>5733.3333333333321</v>
      </c>
      <c r="BY4" s="122">
        <f t="shared" ref="BY4:BY67" si="45">$E4/(IF(EK$6*(1-$T4*$V4/22.22222) &lt; 0.75, 0.025, ROUND(EK$6*(1-$T4*$V4/22.22222), 0))*IF(EK$9=0,(1-IF(EK$7&gt;$X4,0,IF($X4-EK$7 &gt;= 10,0.95,($X4-EK$7)/10))),IF(EK$7+$W4 &gt; 20, 1, EK$7/20)))</f>
        <v>0.625</v>
      </c>
      <c r="BZ4" s="122">
        <f t="shared" ref="BZ4:BZ67" si="46">IF(BX4="-",0,POWER(BY4/BX4,BZ$2))</f>
        <v>3.3374941698724853E-3</v>
      </c>
      <c r="CA4" s="122">
        <f t="shared" ref="CA4:CA67" si="47">IF($G4="-","-",EN$4/(IF($G4*(1-EN$5*$M4/22.22222) &lt; 0.75, 0.025, ROUND($G4*(1-EN$5*$M4/22.22222),1))*IF(LEFT($AC4,7)="Стрелок",IF($K4+EN$10 &gt; 20, 1, $K4/20),(1-IF($K4&gt;EN$8,0,IF((EN$8-$K4)&gt;=10,0.95,(EN$8-$K4)/10)))))/($J4)/SQRT($Y4))</f>
        <v>9200.0000000000018</v>
      </c>
      <c r="CB4" s="122">
        <f t="shared" ref="CB4:CB67" si="48">$E4/(IF(EN$6*(1-$T4*$V4/22.22222) &lt; 0.75, 0.025, ROUND(EN$6*(1-$T4*$V4/22.22222), 0))*IF(EN$9=0,(1-IF(EN$7&gt;$X4,0,IF($X4-EN$7 &gt;= 10,0.95,($X4-EN$7)/10))),IF(EN$7+$W4 &gt; 20, 1, EN$7/20)))</f>
        <v>0.55555555555555558</v>
      </c>
      <c r="CC4" s="122">
        <f t="shared" ref="CC4:CC67" si="49">IF(CA4="-",0,POWER(CB4/CA4,CC$2))</f>
        <v>7.7708734020026145E-3</v>
      </c>
      <c r="CD4" s="122">
        <f t="shared" ref="CD4:CD67" si="50">IF($G4="-","-",EQ$4/(IF($G4*(1-EQ$5*$M4/22.22222) &lt; 0.75, 0.025, ROUND($G4*(1-EQ$5*$M4/22.22222),1))*IF(LEFT($AC4,7)="Стрелок",IF($K4+EQ$10 &gt; 20, 1, $K4/20),(1-IF($K4&gt;EQ$8,0,IF((EQ$8-$K4)&gt;=10,0.95,(EQ$8-$K4)/10)))))/($J4)/SQRT($Y4))</f>
        <v>19600.000000000004</v>
      </c>
      <c r="CE4" s="122">
        <f t="shared" ref="CE4:CE67" si="51">$E4/(IF(EQ$6*(1-$T4*$V4/22.22222) &lt; 0.75, 0.025, ROUND(EQ$6*(1-$T4*$V4/22.22222), 0))*IF(EQ$9=0,(1-IF(EQ$7&gt;$X4,0,IF($X4-EQ$7 &gt;= 10,0.95,($X4-EQ$7)/10))),IF(EQ$7+$W4 &gt; 20, 1, EQ$7/20)))</f>
        <v>0.55555555555555558</v>
      </c>
      <c r="CF4" s="122">
        <f t="shared" ref="CF4:CF67" si="52">IF(CD4="-",0,POWER(CE4/CD4,CF$2))</f>
        <v>1.5170104393827747E-2</v>
      </c>
      <c r="CG4" s="122">
        <f t="shared" ref="CG4:CG67" si="53">IF($G4="-","-",ET$4/(IF($G4*(1-ET$5*$M4/22.22222) &lt; 0.75, 0.025, ROUND($G4*(1-ET$5*$M4/22.22222),1))*IF(LEFT($AC4,7)="Стрелок",IF($K4+ET$10 &gt; 20, 1, $K4/20),(1-IF($K4&gt;ET$8,0,IF((ET$8-$K4)&gt;=10,0.95,(ET$8-$K4)/10)))))/($J4)/SQRT($Y4))</f>
        <v>41599.999999999964</v>
      </c>
      <c r="CH4" s="122">
        <f t="shared" ref="CH4:CH67" si="54">$E4/(IF(ET$6*(1-$T4*$V4/22.22222) &lt; 0.75, 0.025, ROUND(ET$6*(1-$T4*$V4/22.22222), 0))*IF(ET$9=0,(1-IF(ET$7&gt;$X4,0,IF($X4-ET$7 &gt;= 10,0.95,($X4-ET$7)/10))),IF(ET$7+$W4 &gt; 20, 1, ET$7/20)))</f>
        <v>0.55555555555555558</v>
      </c>
      <c r="CI4" s="122">
        <f t="shared" ref="CI4:CI67" si="55">IF(CG4="-",0,POWER(CH4/CG4,CI$2))</f>
        <v>2.6051402170090103E-2</v>
      </c>
      <c r="CJ4" s="122">
        <f t="shared" ref="CJ4:CJ67" si="56">IF($G4="-","-",EW$4/(IF($G4*(1-EW$5*$M4/22.22222) &lt; 0.75, 0.025, ROUND($G4*(1-EW$5*$M4/22.22222),1))*IF(LEFT($AC4,7)="Стрелок",IF($K4+EW$10 &gt; 20, 1, $K4/20),(1-IF($K4&gt;EW$8,0,IF((EW$8-$K4)&gt;=10,0.95,(EW$8-$K4)/10)))))/($J4)/SQRT($Y4))</f>
        <v>43999.999999999964</v>
      </c>
      <c r="CK4" s="122">
        <f t="shared" ref="CK4:CK67" si="57">$E4/(IF(EW$6*(1-$T4*$V4/22.22222) &lt; 0.75, 0.025, ROUND(EW$6*(1-$T4*$V4/22.22222), 0))*IF(EW$9=0,(1-IF(EW$7&gt;$X4,0,IF($X4-EW$7 &gt;= 10,0.95,($X4-EW$7)/10))),IF(EW$7+$W4 &gt; 20, 1, EW$7/20)))</f>
        <v>0.5</v>
      </c>
      <c r="CL4" s="122">
        <f t="shared" ref="CL4:CL67" si="58">IF(CJ4="-",0,POWER(CK4/CJ4,CL$2))</f>
        <v>4.3678454709476185E-2</v>
      </c>
      <c r="CM4" s="122">
        <f t="shared" ref="CM4:CM67" si="59">IF($G4="-","-",EZ$4/(IF($G4*(1-EZ$5*$M4/22.22222) &lt; 0.75, 0.025, ROUND($G4*(1-EZ$5*$M4/22.22222),1))*IF(LEFT($AC4,7)="Стрелок",IF($K4+EZ$10 &gt; 20, 1, $K4/20),(1-IF($K4&gt;EZ$8,0,IF((EZ$8-$K4)&gt;=10,0.95,(EZ$8-$K4)/10)))))/($J4)/SQRT($Y4))</f>
        <v>47999.999999999956</v>
      </c>
      <c r="CN4" s="122">
        <f t="shared" ref="CN4:CN67" si="60">$E4/(IF(EZ$6*(1-$T4*$V4/22.22222) &lt; 0.75, 0.025, ROUND(EZ$6*(1-$T4*$V4/22.22222), 0))*IF(EZ$9=0,(1-IF(EZ$7&gt;$X4,0,IF($X4-EZ$7 &gt;= 10,0.95,($X4-EZ$7)/10))),IF(EZ$7+$W4 &gt; 20, 1, EZ$7/20)))</f>
        <v>0.45454545454545453</v>
      </c>
      <c r="CO4" s="122">
        <f t="shared" ref="CO4:CO67" si="61">IF(CM4="-",0,POWER(CN4/CM4,CO$2))</f>
        <v>5.5473302357830837E-2</v>
      </c>
      <c r="CP4">
        <f t="shared" ref="CP4:CP67" si="62">POWER(AS4*AP4*AM4*AJ4*AV4*AY4*BB4*BE4*BH4*BK4*BN4*BQ4*BT4*BW4*BZ4*CC4*CF4*CI4*CL4*CO4,0.1)*$AA4*$AE4</f>
        <v>4.0416376955258165E-3</v>
      </c>
      <c r="CQ4">
        <f t="shared" ref="CQ4:CQ67" si="63">POWER(CP4,0.4)*100+AF4+AB4</f>
        <v>11.031204907283481</v>
      </c>
      <c r="CR4">
        <f t="shared" ref="CR4:CR67" si="64">CEILING(CQ4,1)</f>
        <v>12</v>
      </c>
      <c r="CT4" t="s">
        <v>5</v>
      </c>
      <c r="CU4">
        <v>1</v>
      </c>
      <c r="CW4" t="s">
        <v>5</v>
      </c>
      <c r="CX4">
        <v>4</v>
      </c>
      <c r="CZ4" t="s">
        <v>5</v>
      </c>
      <c r="DA4">
        <v>7</v>
      </c>
      <c r="DC4" t="s">
        <v>5</v>
      </c>
      <c r="DD4">
        <v>10</v>
      </c>
      <c r="DF4" t="s">
        <v>5</v>
      </c>
      <c r="DG4">
        <v>13</v>
      </c>
      <c r="DI4" t="s">
        <v>5</v>
      </c>
      <c r="DJ4">
        <v>16</v>
      </c>
      <c r="DL4" t="s">
        <v>5</v>
      </c>
      <c r="DM4">
        <v>19</v>
      </c>
      <c r="DO4" t="s">
        <v>5</v>
      </c>
      <c r="DP4">
        <v>22</v>
      </c>
      <c r="DR4" t="s">
        <v>5</v>
      </c>
      <c r="DS4">
        <v>25</v>
      </c>
      <c r="DU4" t="s">
        <v>5</v>
      </c>
      <c r="DV4">
        <v>28</v>
      </c>
      <c r="DX4" t="s">
        <v>5</v>
      </c>
      <c r="DY4">
        <v>31</v>
      </c>
      <c r="EA4" t="s">
        <v>5</v>
      </c>
      <c r="EB4">
        <v>34</v>
      </c>
      <c r="ED4" t="s">
        <v>5</v>
      </c>
      <c r="EE4">
        <v>37</v>
      </c>
      <c r="EG4" t="s">
        <v>5</v>
      </c>
      <c r="EH4">
        <v>40</v>
      </c>
      <c r="EJ4" t="s">
        <v>5</v>
      </c>
      <c r="EK4">
        <v>43</v>
      </c>
      <c r="EM4" t="s">
        <v>5</v>
      </c>
      <c r="EN4">
        <v>46</v>
      </c>
      <c r="EP4" t="s">
        <v>5</v>
      </c>
      <c r="EQ4">
        <v>49</v>
      </c>
      <c r="ES4" t="s">
        <v>5</v>
      </c>
      <c r="ET4">
        <v>52</v>
      </c>
      <c r="EV4" t="s">
        <v>5</v>
      </c>
      <c r="EW4">
        <v>55</v>
      </c>
      <c r="EY4" t="s">
        <v>5</v>
      </c>
      <c r="EZ4">
        <v>60</v>
      </c>
    </row>
    <row r="5" spans="1:157" ht="30">
      <c r="A5" s="248"/>
      <c r="B5" s="81" t="s">
        <v>186</v>
      </c>
      <c r="C5" s="89" t="s">
        <v>304</v>
      </c>
      <c r="D5" s="51">
        <v>1</v>
      </c>
      <c r="E5" s="51">
        <v>11</v>
      </c>
      <c r="F5" s="52" t="str">
        <f t="shared" si="0"/>
        <v>1-2</v>
      </c>
      <c r="G5" s="52">
        <f t="shared" si="1"/>
        <v>1.5</v>
      </c>
      <c r="H5" s="51">
        <v>1</v>
      </c>
      <c r="I5" s="51">
        <v>2</v>
      </c>
      <c r="J5" s="51">
        <v>3</v>
      </c>
      <c r="K5" s="107">
        <v>4</v>
      </c>
      <c r="L5" s="51" t="s">
        <v>309</v>
      </c>
      <c r="M5" s="51">
        <v>1</v>
      </c>
      <c r="N5" s="52"/>
      <c r="O5" s="51"/>
      <c r="P5" s="51"/>
      <c r="Q5" s="51"/>
      <c r="R5" s="51"/>
      <c r="S5" s="51"/>
      <c r="T5" s="98">
        <v>3</v>
      </c>
      <c r="U5" s="51" t="s">
        <v>313</v>
      </c>
      <c r="V5" s="51">
        <v>1</v>
      </c>
      <c r="W5" s="51">
        <v>4</v>
      </c>
      <c r="X5" s="98">
        <v>8</v>
      </c>
      <c r="Y5" s="51">
        <v>1</v>
      </c>
      <c r="Z5" s="53" t="s">
        <v>233</v>
      </c>
      <c r="AA5" s="51">
        <f>'Способности и классы'!$G$28</f>
        <v>1.1499999999999999</v>
      </c>
      <c r="AB5" s="51">
        <v>0</v>
      </c>
      <c r="AC5" s="54" t="s">
        <v>458</v>
      </c>
      <c r="AD5" s="54"/>
      <c r="AE5" s="51">
        <v>1.5</v>
      </c>
      <c r="AF5" s="51">
        <v>0</v>
      </c>
      <c r="AG5" s="55"/>
      <c r="AH5" s="56">
        <f t="shared" si="2"/>
        <v>1.1904761904761905</v>
      </c>
      <c r="AI5" s="56">
        <f t="shared" si="3"/>
        <v>36.666666666666664</v>
      </c>
      <c r="AJ5" s="56">
        <f t="shared" si="4"/>
        <v>2.3557959950311154</v>
      </c>
      <c r="AK5" s="56">
        <f t="shared" si="5"/>
        <v>4.7619047619047619</v>
      </c>
      <c r="AL5" s="56">
        <f t="shared" si="6"/>
        <v>13.75</v>
      </c>
      <c r="AM5" s="56">
        <f t="shared" si="7"/>
        <v>1.3385775842246959</v>
      </c>
      <c r="AN5" s="56">
        <f t="shared" si="8"/>
        <v>8.9743589743589745</v>
      </c>
      <c r="AO5" s="56">
        <f t="shared" si="9"/>
        <v>24.444444444444446</v>
      </c>
      <c r="AP5" s="56">
        <f t="shared" si="10"/>
        <v>1.3849447189334751</v>
      </c>
      <c r="AQ5" s="56">
        <f t="shared" si="11"/>
        <v>13.888888888888891</v>
      </c>
      <c r="AR5" s="56">
        <f t="shared" si="12"/>
        <v>6.1111111111111116</v>
      </c>
      <c r="AS5" s="56">
        <f t="shared" si="13"/>
        <v>0.72008053372736425</v>
      </c>
      <c r="AT5" s="56">
        <f t="shared" si="14"/>
        <v>18.055555555555557</v>
      </c>
      <c r="AU5" s="56">
        <f t="shared" si="15"/>
        <v>3.9285714285714288</v>
      </c>
      <c r="AV5" s="56">
        <f t="shared" si="16"/>
        <v>0.46645730520854489</v>
      </c>
      <c r="AW5" s="56">
        <f t="shared" si="17"/>
        <v>24.242424242424239</v>
      </c>
      <c r="AX5" s="56">
        <f t="shared" si="18"/>
        <v>2.75</v>
      </c>
      <c r="AY5" s="56">
        <f t="shared" si="19"/>
        <v>0.25658006108762271</v>
      </c>
      <c r="AZ5" s="56">
        <f t="shared" si="20"/>
        <v>31.666666666666668</v>
      </c>
      <c r="BA5" s="56">
        <f t="shared" si="21"/>
        <v>2.0370370370370368</v>
      </c>
      <c r="BB5" s="56">
        <f t="shared" si="22"/>
        <v>0.1192634437318736</v>
      </c>
      <c r="BC5" s="56">
        <f t="shared" si="23"/>
        <v>36.666666666666664</v>
      </c>
      <c r="BD5" s="56">
        <f t="shared" si="24"/>
        <v>3.9285714285714284</v>
      </c>
      <c r="BE5" s="56">
        <f t="shared" si="25"/>
        <v>0.11980227416929709</v>
      </c>
      <c r="BF5" s="56">
        <f t="shared" si="26"/>
        <v>46.296296296296298</v>
      </c>
      <c r="BG5" s="56">
        <f t="shared" si="27"/>
        <v>1.375</v>
      </c>
      <c r="BH5" s="56">
        <f t="shared" si="28"/>
        <v>2.9700000000000001E-2</v>
      </c>
      <c r="BI5" s="56">
        <f t="shared" si="29"/>
        <v>58.333333333333321</v>
      </c>
      <c r="BJ5" s="56">
        <f t="shared" si="30"/>
        <v>1.2222222222222223</v>
      </c>
      <c r="BK5" s="56">
        <f t="shared" si="31"/>
        <v>2.0952380952380958E-2</v>
      </c>
      <c r="BL5" s="56">
        <f t="shared" si="32"/>
        <v>64.583333333333329</v>
      </c>
      <c r="BM5" s="56">
        <f t="shared" si="33"/>
        <v>1.1000000000000001</v>
      </c>
      <c r="BN5" s="56">
        <f t="shared" si="34"/>
        <v>1.703225806451613E-2</v>
      </c>
      <c r="BO5" s="56">
        <f t="shared" si="35"/>
        <v>2266.6666666666665</v>
      </c>
      <c r="BP5" s="56">
        <f t="shared" si="36"/>
        <v>1.1000000000000001</v>
      </c>
      <c r="BQ5" s="56">
        <f t="shared" si="37"/>
        <v>4.8529411764705892E-4</v>
      </c>
      <c r="BR5" s="56">
        <f t="shared" si="38"/>
        <v>2466.6666666666661</v>
      </c>
      <c r="BS5" s="56">
        <f t="shared" si="39"/>
        <v>1.5384615384615383</v>
      </c>
      <c r="BT5" s="56">
        <f t="shared" si="40"/>
        <v>9.0204326744446853E-4</v>
      </c>
      <c r="BU5" s="56">
        <f t="shared" si="41"/>
        <v>2666.6666666666661</v>
      </c>
      <c r="BV5" s="56">
        <f t="shared" si="42"/>
        <v>0.91666666666666663</v>
      </c>
      <c r="BW5" s="56">
        <f t="shared" si="43"/>
        <v>2.0681788749985042E-3</v>
      </c>
      <c r="BX5" s="56">
        <f t="shared" si="44"/>
        <v>2866.6666666666661</v>
      </c>
      <c r="BY5" s="56">
        <f t="shared" si="45"/>
        <v>0.84615384615384615</v>
      </c>
      <c r="BZ5" s="56">
        <f t="shared" si="46"/>
        <v>6.2200673214964442E-3</v>
      </c>
      <c r="CA5" s="56">
        <f t="shared" si="47"/>
        <v>3066.6666666666661</v>
      </c>
      <c r="CB5" s="56">
        <f t="shared" si="48"/>
        <v>0.7857142857142857</v>
      </c>
      <c r="CC5" s="56">
        <f t="shared" si="49"/>
        <v>1.6006598018449256E-2</v>
      </c>
      <c r="CD5" s="56">
        <f t="shared" si="50"/>
        <v>3266.6666666666661</v>
      </c>
      <c r="CE5" s="56">
        <f t="shared" si="51"/>
        <v>0.73333333333333328</v>
      </c>
      <c r="CF5" s="56">
        <f t="shared" si="52"/>
        <v>3.4711920466857393E-2</v>
      </c>
      <c r="CG5" s="56">
        <f t="shared" si="53"/>
        <v>3466.6666666666661</v>
      </c>
      <c r="CH5" s="56">
        <f t="shared" si="54"/>
        <v>0.6875</v>
      </c>
      <c r="CI5" s="56">
        <f t="shared" si="55"/>
        <v>6.2609783326356097E-2</v>
      </c>
      <c r="CJ5" s="56">
        <f t="shared" si="56"/>
        <v>3666.6666666666661</v>
      </c>
      <c r="CK5" s="56">
        <f t="shared" si="57"/>
        <v>0.6875</v>
      </c>
      <c r="CL5" s="56">
        <f t="shared" si="58"/>
        <v>9.4422468445988617E-2</v>
      </c>
      <c r="CM5" s="56">
        <f t="shared" si="59"/>
        <v>3999.9999999999995</v>
      </c>
      <c r="CN5" s="56">
        <f t="shared" si="60"/>
        <v>0.6470588235294118</v>
      </c>
      <c r="CO5" s="56">
        <f t="shared" si="61"/>
        <v>0.11277710528617595</v>
      </c>
      <c r="CP5">
        <f t="shared" si="62"/>
        <v>5.5502005417801831E-3</v>
      </c>
      <c r="CQ5">
        <f t="shared" si="63"/>
        <v>12.523435120661702</v>
      </c>
      <c r="CR5">
        <f t="shared" si="64"/>
        <v>13</v>
      </c>
      <c r="CT5" t="s">
        <v>1</v>
      </c>
      <c r="CU5">
        <f>IF(CV5&lt;$CV$1,0,CV5-$CV$1)</f>
        <v>1</v>
      </c>
      <c r="CV5">
        <v>1</v>
      </c>
      <c r="CW5" t="s">
        <v>1</v>
      </c>
      <c r="CX5">
        <f>IF(CY5&lt;$CV$1,0,CY5-$CV$1)</f>
        <v>2</v>
      </c>
      <c r="CY5">
        <v>2</v>
      </c>
      <c r="CZ5" t="s">
        <v>1</v>
      </c>
      <c r="DA5">
        <f>IF(DB5&lt;$CV$1,0,DB5-$CV$1)</f>
        <v>3</v>
      </c>
      <c r="DB5">
        <v>3</v>
      </c>
      <c r="DC5" t="s">
        <v>1</v>
      </c>
      <c r="DD5">
        <f>IF(DE5&lt;$CV$1,0,DE5-$CV$1)</f>
        <v>4</v>
      </c>
      <c r="DE5">
        <v>4</v>
      </c>
      <c r="DF5" t="s">
        <v>1</v>
      </c>
      <c r="DG5">
        <f>IF(DH5&lt;$CV$1,0,DH5-$CV$1)</f>
        <v>5</v>
      </c>
      <c r="DH5">
        <v>5</v>
      </c>
      <c r="DI5" t="s">
        <v>1</v>
      </c>
      <c r="DJ5">
        <f>IF(DK5&lt;$CV$1,0,DK5-$CV$1)</f>
        <v>6</v>
      </c>
      <c r="DK5">
        <v>6</v>
      </c>
      <c r="DL5" t="s">
        <v>1</v>
      </c>
      <c r="DM5">
        <f>IF(DN5&lt;$CV$1,0,DN5-$CV$1)</f>
        <v>7</v>
      </c>
      <c r="DN5">
        <v>7</v>
      </c>
      <c r="DO5" t="s">
        <v>1</v>
      </c>
      <c r="DP5">
        <f>IF(DQ5&lt;$CV$1,0,DQ5-$CV$1)</f>
        <v>8</v>
      </c>
      <c r="DQ5">
        <v>8</v>
      </c>
      <c r="DR5" t="s">
        <v>1</v>
      </c>
      <c r="DS5">
        <f>IF(DT5&lt;$CV$1,0,DT5-$CV$1)</f>
        <v>9</v>
      </c>
      <c r="DT5">
        <v>9</v>
      </c>
      <c r="DU5" t="s">
        <v>1</v>
      </c>
      <c r="DV5">
        <f>IF(DW5&lt;$CV$1,0,DW5-$CV$1)</f>
        <v>10</v>
      </c>
      <c r="DW5">
        <v>10</v>
      </c>
      <c r="DX5" t="s">
        <v>1</v>
      </c>
      <c r="DY5">
        <f>IF(DZ5&lt;$CV$1,0,DZ5-$CV$1)</f>
        <v>11</v>
      </c>
      <c r="DZ5">
        <v>11</v>
      </c>
      <c r="EA5" t="s">
        <v>1</v>
      </c>
      <c r="EB5">
        <f>IF(EC5&lt;$CV$1,0,EC5-$CV$1)</f>
        <v>12</v>
      </c>
      <c r="EC5">
        <v>12</v>
      </c>
      <c r="ED5" t="s">
        <v>1</v>
      </c>
      <c r="EE5">
        <f>IF(EF5&lt;$CV$1,0,EF5-$CV$1)</f>
        <v>13</v>
      </c>
      <c r="EF5">
        <v>13</v>
      </c>
      <c r="EG5" t="s">
        <v>1</v>
      </c>
      <c r="EH5">
        <f>IF(EI5&lt;$CV$1,0,EI5-$CV$1)</f>
        <v>14</v>
      </c>
      <c r="EI5">
        <v>14</v>
      </c>
      <c r="EJ5" t="s">
        <v>1</v>
      </c>
      <c r="EK5">
        <f>IF(EL5&lt;$CV$1,0,EL5-$CV$1)</f>
        <v>15</v>
      </c>
      <c r="EL5">
        <v>15</v>
      </c>
      <c r="EM5" t="s">
        <v>1</v>
      </c>
      <c r="EN5">
        <f>IF(EO5&lt;$CV$1,0,EO5-$CV$1)</f>
        <v>16</v>
      </c>
      <c r="EO5">
        <v>16</v>
      </c>
      <c r="EP5" t="s">
        <v>1</v>
      </c>
      <c r="EQ5">
        <f>IF(ER5&lt;$CV$1,0,ER5-$CV$1)</f>
        <v>17</v>
      </c>
      <c r="ER5">
        <v>17</v>
      </c>
      <c r="ES5" t="s">
        <v>1</v>
      </c>
      <c r="ET5">
        <f>IF(EU5&lt;$CV$1,0,EU5-$CV$1)</f>
        <v>18</v>
      </c>
      <c r="EU5">
        <v>18</v>
      </c>
      <c r="EV5" t="s">
        <v>1</v>
      </c>
      <c r="EW5">
        <f>IF(EX5&lt;$CV$1,0,EX5-$CV$1)</f>
        <v>19</v>
      </c>
      <c r="EX5">
        <v>19</v>
      </c>
      <c r="EY5" t="s">
        <v>1</v>
      </c>
      <c r="EZ5">
        <f>IF(FA5&lt;$CV$1,0,FA5-$CV$1)</f>
        <v>20</v>
      </c>
      <c r="FA5">
        <v>20</v>
      </c>
    </row>
    <row r="6" spans="1:157" ht="21">
      <c r="A6" s="248"/>
      <c r="B6" s="80" t="s">
        <v>167</v>
      </c>
      <c r="C6" s="88" t="s">
        <v>143</v>
      </c>
      <c r="D6" s="38">
        <v>2</v>
      </c>
      <c r="E6" s="38">
        <v>6</v>
      </c>
      <c r="F6" s="39">
        <f t="shared" si="0"/>
        <v>1</v>
      </c>
      <c r="G6" s="39">
        <f t="shared" si="1"/>
        <v>1</v>
      </c>
      <c r="H6" s="40">
        <v>1</v>
      </c>
      <c r="I6" s="40">
        <v>1</v>
      </c>
      <c r="J6" s="40">
        <v>1</v>
      </c>
      <c r="K6" s="106">
        <v>11</v>
      </c>
      <c r="L6" s="38" t="s">
        <v>279</v>
      </c>
      <c r="M6" s="38">
        <v>1</v>
      </c>
      <c r="N6" s="39" t="str">
        <f t="shared" ref="N6:N31" si="65">IF(ISNUMBER(O6),AVERAGE(O6:P6),"-")</f>
        <v>-</v>
      </c>
      <c r="O6" s="38" t="s">
        <v>257</v>
      </c>
      <c r="P6" s="38" t="s">
        <v>257</v>
      </c>
      <c r="Q6" s="38" t="s">
        <v>257</v>
      </c>
      <c r="R6" s="38" t="s">
        <v>257</v>
      </c>
      <c r="S6" s="38" t="s">
        <v>257</v>
      </c>
      <c r="T6" s="97">
        <v>3</v>
      </c>
      <c r="U6" s="38" t="s">
        <v>310</v>
      </c>
      <c r="V6" s="38">
        <v>1</v>
      </c>
      <c r="W6" s="38">
        <v>1</v>
      </c>
      <c r="X6" s="97">
        <v>20</v>
      </c>
      <c r="Y6" s="38">
        <v>3</v>
      </c>
      <c r="Z6" s="41" t="s">
        <v>231</v>
      </c>
      <c r="AA6" s="38">
        <f>'Способности и классы'!$G$16</f>
        <v>1.4</v>
      </c>
      <c r="AB6" s="38">
        <v>0</v>
      </c>
      <c r="AC6" s="42" t="s">
        <v>742</v>
      </c>
      <c r="AD6" s="42"/>
      <c r="AE6" s="38">
        <f>1.2*1.2</f>
        <v>1.44</v>
      </c>
      <c r="AF6" s="38">
        <v>0</v>
      </c>
      <c r="AG6" s="43"/>
      <c r="AH6" s="44">
        <f t="shared" si="2"/>
        <v>0.57735026918962584</v>
      </c>
      <c r="AI6" s="44">
        <f t="shared" si="3"/>
        <v>119.99999999999989</v>
      </c>
      <c r="AJ6" s="44">
        <f t="shared" si="4"/>
        <v>3.7969551597047491</v>
      </c>
      <c r="AK6" s="44">
        <f t="shared" si="5"/>
        <v>2.5660011963983371</v>
      </c>
      <c r="AL6" s="44">
        <f t="shared" si="6"/>
        <v>59.999999999999943</v>
      </c>
      <c r="AM6" s="44">
        <f t="shared" si="7"/>
        <v>2.3792822181628579</v>
      </c>
      <c r="AN6" s="44">
        <f t="shared" si="8"/>
        <v>4.4905020936970894</v>
      </c>
      <c r="AO6" s="44">
        <f t="shared" si="9"/>
        <v>13.333333333333334</v>
      </c>
      <c r="AP6" s="44">
        <f t="shared" si="10"/>
        <v>1.4243254876325739</v>
      </c>
      <c r="AQ6" s="44">
        <f t="shared" si="11"/>
        <v>7.2168783648703227</v>
      </c>
      <c r="AR6" s="44">
        <f t="shared" si="12"/>
        <v>39.999999999999964</v>
      </c>
      <c r="AS6" s="44">
        <f t="shared" si="13"/>
        <v>1.9837376785651319</v>
      </c>
      <c r="AT6" s="44">
        <f t="shared" si="14"/>
        <v>9.3819418743314191</v>
      </c>
      <c r="AU6" s="44">
        <f t="shared" si="15"/>
        <v>29.999999999999972</v>
      </c>
      <c r="AV6" s="44">
        <f t="shared" si="16"/>
        <v>1.7881924561207485</v>
      </c>
      <c r="AW6" s="44">
        <f t="shared" si="17"/>
        <v>369.50417228136052</v>
      </c>
      <c r="AX6" s="44">
        <f t="shared" si="18"/>
        <v>23.999999999999979</v>
      </c>
      <c r="AY6" s="44">
        <f t="shared" si="19"/>
        <v>0.18107977009546505</v>
      </c>
      <c r="AZ6" s="44">
        <f t="shared" si="20"/>
        <v>438.78620458411558</v>
      </c>
      <c r="BA6" s="44">
        <f t="shared" si="21"/>
        <v>19.999999999999982</v>
      </c>
      <c r="BB6" s="44">
        <f t="shared" si="22"/>
        <v>9.1317118478613291E-2</v>
      </c>
      <c r="BC6" s="44">
        <f t="shared" si="23"/>
        <v>508.06823688687069</v>
      </c>
      <c r="BD6" s="44">
        <f t="shared" si="24"/>
        <v>2.1428571428571428</v>
      </c>
      <c r="BE6" s="44">
        <f t="shared" si="25"/>
        <v>5.5439284360583353E-3</v>
      </c>
      <c r="BF6" s="44">
        <f t="shared" si="26"/>
        <v>577.35026918962581</v>
      </c>
      <c r="BG6" s="44">
        <f t="shared" si="27"/>
        <v>14.999999999999986</v>
      </c>
      <c r="BH6" s="44">
        <f t="shared" si="28"/>
        <v>2.5980762113533132E-2</v>
      </c>
      <c r="BI6" s="44">
        <f t="shared" si="29"/>
        <v>646.63230149238086</v>
      </c>
      <c r="BJ6" s="44">
        <f t="shared" si="30"/>
        <v>13.333333333333321</v>
      </c>
      <c r="BK6" s="44">
        <f t="shared" si="31"/>
        <v>2.0619652471058045E-2</v>
      </c>
      <c r="BL6" s="44">
        <f t="shared" si="32"/>
        <v>715.91433379513603</v>
      </c>
      <c r="BM6" s="44">
        <f t="shared" si="33"/>
        <v>6.0000000000000018</v>
      </c>
      <c r="BN6" s="44">
        <f t="shared" si="34"/>
        <v>8.3808910043655371E-3</v>
      </c>
      <c r="BO6" s="44">
        <f t="shared" si="35"/>
        <v>872.44040677543444</v>
      </c>
      <c r="BP6" s="44">
        <f t="shared" si="36"/>
        <v>3.0000000000000009</v>
      </c>
      <c r="BQ6" s="44">
        <f t="shared" si="37"/>
        <v>3.4386302797323313E-3</v>
      </c>
      <c r="BR6" s="44">
        <f t="shared" si="38"/>
        <v>1068.0979980008074</v>
      </c>
      <c r="BS6" s="44">
        <f t="shared" si="39"/>
        <v>0.83916083916083917</v>
      </c>
      <c r="BT6" s="44">
        <f t="shared" si="40"/>
        <v>1.1232395896084561E-3</v>
      </c>
      <c r="BU6" s="44">
        <f t="shared" si="41"/>
        <v>1319.6577581477161</v>
      </c>
      <c r="BV6" s="44">
        <f t="shared" si="42"/>
        <v>1.2499999999999998</v>
      </c>
      <c r="BW6" s="44">
        <f t="shared" si="43"/>
        <v>4.5367802194260873E-3</v>
      </c>
      <c r="BX6" s="44">
        <f t="shared" si="44"/>
        <v>1655.0707716769275</v>
      </c>
      <c r="BY6" s="44">
        <f t="shared" si="45"/>
        <v>0.92307692307692313</v>
      </c>
      <c r="BZ6" s="44">
        <f t="shared" si="46"/>
        <v>9.2579179587676096E-3</v>
      </c>
      <c r="CA6" s="44">
        <f t="shared" si="47"/>
        <v>2124.6489906178231</v>
      </c>
      <c r="CB6" s="44">
        <f t="shared" si="48"/>
        <v>0.7142857142857143</v>
      </c>
      <c r="CC6" s="44">
        <f t="shared" si="49"/>
        <v>1.8335484338875916E-2</v>
      </c>
      <c r="CD6" s="44">
        <f t="shared" si="50"/>
        <v>2829.016319029166</v>
      </c>
      <c r="CE6" s="44">
        <f t="shared" si="51"/>
        <v>0.5714285714285714</v>
      </c>
      <c r="CF6" s="44">
        <f t="shared" si="52"/>
        <v>3.3275960450847339E-2</v>
      </c>
      <c r="CG6" s="44">
        <f t="shared" si="53"/>
        <v>4002.9618663814049</v>
      </c>
      <c r="CH6" s="44">
        <f t="shared" si="54"/>
        <v>0.41666666666666663</v>
      </c>
      <c r="CI6" s="44">
        <f t="shared" si="55"/>
        <v>5.0775870100666476E-2</v>
      </c>
      <c r="CJ6" s="44">
        <f t="shared" si="56"/>
        <v>6350.852961085885</v>
      </c>
      <c r="CK6" s="44">
        <f t="shared" si="57"/>
        <v>0.41666666666666663</v>
      </c>
      <c r="CL6" s="44">
        <f t="shared" si="58"/>
        <v>7.0739680283136569E-2</v>
      </c>
      <c r="CM6" s="44">
        <f t="shared" si="59"/>
        <v>13856.406460551021</v>
      </c>
      <c r="CN6" s="44">
        <f t="shared" si="60"/>
        <v>0.35294117647058826</v>
      </c>
      <c r="CO6" s="44">
        <f t="shared" si="61"/>
        <v>7.1041631831849916E-2</v>
      </c>
      <c r="CP6">
        <f t="shared" si="62"/>
        <v>7.4492627952928922E-3</v>
      </c>
      <c r="CQ6">
        <f t="shared" si="63"/>
        <v>14.087869443426912</v>
      </c>
      <c r="CR6">
        <f t="shared" si="64"/>
        <v>15</v>
      </c>
      <c r="CT6" t="s">
        <v>278</v>
      </c>
      <c r="CU6">
        <f>CV6*$CU13</f>
        <v>1</v>
      </c>
      <c r="CV6">
        <v>1</v>
      </c>
      <c r="CW6" t="s">
        <v>278</v>
      </c>
      <c r="CX6">
        <f>CY6*$CU13</f>
        <v>2</v>
      </c>
      <c r="CY6">
        <v>2</v>
      </c>
      <c r="CZ6" t="s">
        <v>278</v>
      </c>
      <c r="DA6">
        <f>DB6*$CU13</f>
        <v>3</v>
      </c>
      <c r="DB6">
        <v>3</v>
      </c>
      <c r="DC6" t="s">
        <v>278</v>
      </c>
      <c r="DD6">
        <f>DE6*$CU13</f>
        <v>4</v>
      </c>
      <c r="DE6">
        <v>4</v>
      </c>
      <c r="DF6" t="s">
        <v>278</v>
      </c>
      <c r="DG6">
        <f>DH6*$CU13</f>
        <v>5</v>
      </c>
      <c r="DH6">
        <v>5</v>
      </c>
      <c r="DI6" t="s">
        <v>278</v>
      </c>
      <c r="DJ6">
        <f>DK6*$CU13</f>
        <v>6</v>
      </c>
      <c r="DK6">
        <v>6</v>
      </c>
      <c r="DL6" t="s">
        <v>278</v>
      </c>
      <c r="DM6">
        <f>DN6*$CU13</f>
        <v>7</v>
      </c>
      <c r="DN6">
        <v>7</v>
      </c>
      <c r="DO6" t="s">
        <v>278</v>
      </c>
      <c r="DP6">
        <f>DQ6*$CU13</f>
        <v>8</v>
      </c>
      <c r="DQ6">
        <v>8</v>
      </c>
      <c r="DR6" t="s">
        <v>278</v>
      </c>
      <c r="DS6">
        <f>DT6*$CU13</f>
        <v>9</v>
      </c>
      <c r="DT6">
        <v>9</v>
      </c>
      <c r="DU6" t="s">
        <v>278</v>
      </c>
      <c r="DV6">
        <f>DW6*$CU13</f>
        <v>10</v>
      </c>
      <c r="DW6">
        <v>10</v>
      </c>
      <c r="DX6" t="s">
        <v>278</v>
      </c>
      <c r="DY6">
        <f>DZ6*$CU13</f>
        <v>11</v>
      </c>
      <c r="DZ6">
        <v>11</v>
      </c>
      <c r="EA6" t="s">
        <v>278</v>
      </c>
      <c r="EB6">
        <f>EC6*$CU13</f>
        <v>12</v>
      </c>
      <c r="EC6">
        <v>12</v>
      </c>
      <c r="ED6" t="s">
        <v>278</v>
      </c>
      <c r="EE6">
        <f>EF6*$CU13</f>
        <v>13</v>
      </c>
      <c r="EF6">
        <v>13</v>
      </c>
      <c r="EG6" t="s">
        <v>278</v>
      </c>
      <c r="EH6">
        <f>EI6*$CU13</f>
        <v>14</v>
      </c>
      <c r="EI6">
        <v>14</v>
      </c>
      <c r="EJ6" t="s">
        <v>278</v>
      </c>
      <c r="EK6">
        <f>EL6*$CU13</f>
        <v>15</v>
      </c>
      <c r="EL6">
        <v>15</v>
      </c>
      <c r="EM6" t="s">
        <v>278</v>
      </c>
      <c r="EN6">
        <f>EO6*$CU13</f>
        <v>16</v>
      </c>
      <c r="EO6">
        <v>16</v>
      </c>
      <c r="EP6" t="s">
        <v>278</v>
      </c>
      <c r="EQ6">
        <f>ER6*$CU13</f>
        <v>17</v>
      </c>
      <c r="ER6">
        <v>17</v>
      </c>
      <c r="ES6" t="s">
        <v>278</v>
      </c>
      <c r="ET6">
        <f>EU6*$CU13</f>
        <v>18</v>
      </c>
      <c r="EU6">
        <v>18</v>
      </c>
      <c r="EV6" t="s">
        <v>278</v>
      </c>
      <c r="EW6">
        <f>EX6*$CU13</f>
        <v>19</v>
      </c>
      <c r="EX6">
        <v>19</v>
      </c>
      <c r="EY6" t="s">
        <v>278</v>
      </c>
      <c r="EZ6">
        <f>FA6*$CU13</f>
        <v>20</v>
      </c>
      <c r="FA6">
        <v>20</v>
      </c>
    </row>
    <row r="7" spans="1:157" ht="60">
      <c r="A7" s="248"/>
      <c r="B7" s="82" t="s">
        <v>209</v>
      </c>
      <c r="C7" s="90" t="s">
        <v>188</v>
      </c>
      <c r="D7" s="26">
        <v>1</v>
      </c>
      <c r="E7" s="26">
        <v>16</v>
      </c>
      <c r="F7" s="27">
        <f t="shared" si="0"/>
        <v>2</v>
      </c>
      <c r="G7" s="27">
        <f t="shared" si="1"/>
        <v>2</v>
      </c>
      <c r="H7" s="26">
        <v>2</v>
      </c>
      <c r="I7" s="26">
        <v>2</v>
      </c>
      <c r="J7" s="26">
        <v>1</v>
      </c>
      <c r="K7" s="108">
        <v>3</v>
      </c>
      <c r="L7" s="26" t="s">
        <v>271</v>
      </c>
      <c r="M7" s="26">
        <v>1</v>
      </c>
      <c r="N7" s="27" t="str">
        <f t="shared" si="65"/>
        <v>-</v>
      </c>
      <c r="O7" s="26" t="s">
        <v>257</v>
      </c>
      <c r="P7" s="26" t="s">
        <v>257</v>
      </c>
      <c r="Q7" s="26" t="s">
        <v>257</v>
      </c>
      <c r="R7" s="26" t="s">
        <v>257</v>
      </c>
      <c r="S7" s="26" t="s">
        <v>257</v>
      </c>
      <c r="T7" s="99">
        <v>7</v>
      </c>
      <c r="U7" s="26" t="s">
        <v>316</v>
      </c>
      <c r="V7" s="26">
        <v>1</v>
      </c>
      <c r="W7" s="26">
        <v>5</v>
      </c>
      <c r="X7" s="99">
        <v>4</v>
      </c>
      <c r="Y7" s="26">
        <v>1</v>
      </c>
      <c r="Z7" s="28" t="s">
        <v>235</v>
      </c>
      <c r="AA7" s="26">
        <f>'Способности и классы'!$G$9</f>
        <v>1.3612500000000003</v>
      </c>
      <c r="AB7" s="26">
        <v>0</v>
      </c>
      <c r="AC7" s="29" t="s">
        <v>802</v>
      </c>
      <c r="AD7" s="29"/>
      <c r="AE7" s="26">
        <f>1.2*1.1</f>
        <v>1.32</v>
      </c>
      <c r="AF7" s="26">
        <v>0</v>
      </c>
      <c r="AG7" s="30"/>
      <c r="AH7" s="31">
        <f t="shared" si="2"/>
        <v>0.52631578947368418</v>
      </c>
      <c r="AI7" s="31">
        <f t="shared" si="3"/>
        <v>914.28571428571433</v>
      </c>
      <c r="AJ7" s="31">
        <f t="shared" si="4"/>
        <v>6.4559310544752737</v>
      </c>
      <c r="AK7" s="31">
        <f t="shared" si="5"/>
        <v>2.2222222222222223</v>
      </c>
      <c r="AL7" s="31">
        <f t="shared" si="6"/>
        <v>20</v>
      </c>
      <c r="AM7" s="31">
        <f t="shared" si="7"/>
        <v>1.8298550549433454</v>
      </c>
      <c r="AN7" s="31">
        <f t="shared" si="8"/>
        <v>4.1176470588235299</v>
      </c>
      <c r="AO7" s="31">
        <f t="shared" si="9"/>
        <v>53.333333333333336</v>
      </c>
      <c r="AP7" s="31">
        <f t="shared" si="10"/>
        <v>2.2988658193439573</v>
      </c>
      <c r="AQ7" s="31">
        <f t="shared" si="11"/>
        <v>6.9444444444444438</v>
      </c>
      <c r="AR7" s="31">
        <f t="shared" si="12"/>
        <v>5.333333333333333</v>
      </c>
      <c r="AS7" s="31">
        <f t="shared" si="13"/>
        <v>0.89979689051367584</v>
      </c>
      <c r="AT7" s="31">
        <f t="shared" si="14"/>
        <v>10.833333333333332</v>
      </c>
      <c r="AU7" s="31">
        <f t="shared" si="15"/>
        <v>5.333333333333333</v>
      </c>
      <c r="AV7" s="31">
        <f t="shared" si="16"/>
        <v>0.70164641544562334</v>
      </c>
      <c r="AW7" s="31">
        <f t="shared" si="17"/>
        <v>15.238095238095241</v>
      </c>
      <c r="AX7" s="31">
        <f t="shared" si="18"/>
        <v>4</v>
      </c>
      <c r="AY7" s="31">
        <f t="shared" si="19"/>
        <v>0.43346677768896363</v>
      </c>
      <c r="AZ7" s="31">
        <f t="shared" si="20"/>
        <v>22.61904761904762</v>
      </c>
      <c r="BA7" s="31">
        <f t="shared" si="21"/>
        <v>3.2</v>
      </c>
      <c r="BB7" s="31">
        <f t="shared" si="22"/>
        <v>0.21967146135168286</v>
      </c>
      <c r="BC7" s="31">
        <f t="shared" si="23"/>
        <v>33.846153846153847</v>
      </c>
      <c r="BD7" s="31">
        <f t="shared" si="24"/>
        <v>8</v>
      </c>
      <c r="BE7" s="31">
        <f t="shared" si="25"/>
        <v>0.25403972250336193</v>
      </c>
      <c r="BF7" s="31">
        <f t="shared" si="26"/>
        <v>52.083333333333336</v>
      </c>
      <c r="BG7" s="31">
        <f t="shared" si="27"/>
        <v>2.6666666666666665</v>
      </c>
      <c r="BH7" s="31">
        <f t="shared" si="28"/>
        <v>5.1199999999999996E-2</v>
      </c>
      <c r="BI7" s="31">
        <f t="shared" si="29"/>
        <v>84.84848484848483</v>
      </c>
      <c r="BJ7" s="31">
        <f t="shared" si="30"/>
        <v>2.2857142857142856</v>
      </c>
      <c r="BK7" s="31">
        <f t="shared" si="31"/>
        <v>2.6938775510204085E-2</v>
      </c>
      <c r="BL7" s="31">
        <f t="shared" si="32"/>
        <v>155.00000000000003</v>
      </c>
      <c r="BM7" s="31">
        <f t="shared" si="33"/>
        <v>2</v>
      </c>
      <c r="BN7" s="31">
        <f t="shared" si="34"/>
        <v>1.2903225806451611E-2</v>
      </c>
      <c r="BO7" s="31">
        <f t="shared" si="35"/>
        <v>377.77777777777783</v>
      </c>
      <c r="BP7" s="31">
        <f t="shared" si="36"/>
        <v>2</v>
      </c>
      <c r="BQ7" s="31">
        <f t="shared" si="37"/>
        <v>5.2941176470588224E-3</v>
      </c>
      <c r="BR7" s="31">
        <f t="shared" si="38"/>
        <v>924.9999999999992</v>
      </c>
      <c r="BS7" s="31">
        <f t="shared" si="39"/>
        <v>2.7350427350427347</v>
      </c>
      <c r="BT7" s="31">
        <f t="shared" si="40"/>
        <v>3.9562275656779798E-3</v>
      </c>
      <c r="BU7" s="31">
        <f t="shared" si="41"/>
        <v>31999.999999999971</v>
      </c>
      <c r="BV7" s="31">
        <f t="shared" si="42"/>
        <v>1.6</v>
      </c>
      <c r="BW7" s="31">
        <f t="shared" si="43"/>
        <v>4.6419638431777866E-4</v>
      </c>
      <c r="BX7" s="31">
        <f t="shared" si="44"/>
        <v>34399.999999999971</v>
      </c>
      <c r="BY7" s="31">
        <f t="shared" si="45"/>
        <v>1.6</v>
      </c>
      <c r="BZ7" s="31">
        <f t="shared" si="46"/>
        <v>1.9598641216681829E-3</v>
      </c>
      <c r="CA7" s="31">
        <f t="shared" si="47"/>
        <v>36799.999999999971</v>
      </c>
      <c r="CB7" s="31">
        <f t="shared" si="48"/>
        <v>1.4545454545454546</v>
      </c>
      <c r="CC7" s="31">
        <f t="shared" si="49"/>
        <v>6.2869461346193173E-3</v>
      </c>
      <c r="CD7" s="31">
        <f t="shared" si="50"/>
        <v>39199.999999999964</v>
      </c>
      <c r="CE7" s="31">
        <f t="shared" si="51"/>
        <v>1.3333333333333333</v>
      </c>
      <c r="CF7" s="31">
        <f t="shared" si="52"/>
        <v>1.6317779784280114E-2</v>
      </c>
      <c r="CG7" s="31">
        <f t="shared" si="53"/>
        <v>41599.999999999964</v>
      </c>
      <c r="CH7" s="31">
        <f t="shared" si="54"/>
        <v>1.3333333333333333</v>
      </c>
      <c r="CI7" s="31">
        <f t="shared" si="55"/>
        <v>3.4625795275801299E-2</v>
      </c>
      <c r="CJ7" s="31">
        <f t="shared" si="56"/>
        <v>43999.999999999964</v>
      </c>
      <c r="CK7" s="31">
        <f t="shared" si="57"/>
        <v>1.2307692307692308</v>
      </c>
      <c r="CL7" s="31">
        <f t="shared" si="58"/>
        <v>5.5956312550629189E-2</v>
      </c>
      <c r="CM7" s="31">
        <f t="shared" si="59"/>
        <v>47999.999999999956</v>
      </c>
      <c r="CN7" s="31">
        <f t="shared" si="60"/>
        <v>1.1428571428571428</v>
      </c>
      <c r="CO7" s="31">
        <f t="shared" si="61"/>
        <v>6.9853420565800975E-2</v>
      </c>
      <c r="CP7">
        <f t="shared" si="62"/>
        <v>7.6485433565590729E-3</v>
      </c>
      <c r="CQ7">
        <f t="shared" si="63"/>
        <v>14.237426437052203</v>
      </c>
      <c r="CR7">
        <f t="shared" si="64"/>
        <v>15</v>
      </c>
      <c r="CT7" t="s">
        <v>332</v>
      </c>
      <c r="CU7">
        <f>CV7*$CU14</f>
        <v>1</v>
      </c>
      <c r="CV7">
        <v>1</v>
      </c>
      <c r="CW7" t="s">
        <v>332</v>
      </c>
      <c r="CX7">
        <f>CY7*$CU14</f>
        <v>2</v>
      </c>
      <c r="CY7">
        <v>2</v>
      </c>
      <c r="CZ7" t="s">
        <v>332</v>
      </c>
      <c r="DA7">
        <f>DB7*$CU14</f>
        <v>3</v>
      </c>
      <c r="DB7">
        <v>3</v>
      </c>
      <c r="DC7" t="s">
        <v>332</v>
      </c>
      <c r="DD7">
        <f>DE7*$CU14</f>
        <v>4</v>
      </c>
      <c r="DE7">
        <v>4</v>
      </c>
      <c r="DF7" t="s">
        <v>332</v>
      </c>
      <c r="DG7">
        <f>DH7*$CU14</f>
        <v>5</v>
      </c>
      <c r="DH7">
        <v>5</v>
      </c>
      <c r="DI7" t="s">
        <v>332</v>
      </c>
      <c r="DJ7">
        <f>DK7*$CU14</f>
        <v>6</v>
      </c>
      <c r="DK7">
        <v>6</v>
      </c>
      <c r="DL7" t="s">
        <v>332</v>
      </c>
      <c r="DM7">
        <f>DN7*$CU14</f>
        <v>7</v>
      </c>
      <c r="DN7">
        <v>7</v>
      </c>
      <c r="DO7" t="s">
        <v>332</v>
      </c>
      <c r="DP7">
        <f>DQ7*$CU14</f>
        <v>8</v>
      </c>
      <c r="DQ7">
        <v>8</v>
      </c>
      <c r="DR7" t="s">
        <v>332</v>
      </c>
      <c r="DS7">
        <f>DT7*$CU14</f>
        <v>9</v>
      </c>
      <c r="DT7">
        <v>9</v>
      </c>
      <c r="DU7" t="s">
        <v>332</v>
      </c>
      <c r="DV7">
        <f>DW7*$CU14</f>
        <v>10</v>
      </c>
      <c r="DW7">
        <v>10</v>
      </c>
      <c r="DX7" t="s">
        <v>332</v>
      </c>
      <c r="DY7">
        <f>DZ7*$CU14</f>
        <v>11</v>
      </c>
      <c r="DZ7">
        <v>11</v>
      </c>
      <c r="EA7" t="s">
        <v>332</v>
      </c>
      <c r="EB7">
        <f>EC7*$CU14</f>
        <v>12</v>
      </c>
      <c r="EC7">
        <v>12</v>
      </c>
      <c r="ED7" t="s">
        <v>332</v>
      </c>
      <c r="EE7">
        <f>EF7*$CU14</f>
        <v>13</v>
      </c>
      <c r="EF7">
        <v>13</v>
      </c>
      <c r="EG7" t="s">
        <v>332</v>
      </c>
      <c r="EH7">
        <f>EI7*$CU14</f>
        <v>14</v>
      </c>
      <c r="EI7">
        <v>14</v>
      </c>
      <c r="EJ7" t="s">
        <v>332</v>
      </c>
      <c r="EK7">
        <f>EL7*$CU14</f>
        <v>15</v>
      </c>
      <c r="EL7">
        <v>15</v>
      </c>
      <c r="EM7" t="s">
        <v>332</v>
      </c>
      <c r="EN7">
        <f>EO7*$CU14</f>
        <v>16</v>
      </c>
      <c r="EO7">
        <v>16</v>
      </c>
      <c r="EP7" t="s">
        <v>332</v>
      </c>
      <c r="EQ7">
        <f>ER7*$CU14</f>
        <v>17</v>
      </c>
      <c r="ER7">
        <v>17</v>
      </c>
      <c r="ES7" t="s">
        <v>332</v>
      </c>
      <c r="ET7">
        <f>EU7*$CU14</f>
        <v>18</v>
      </c>
      <c r="EU7">
        <v>18</v>
      </c>
      <c r="EV7" t="s">
        <v>332</v>
      </c>
      <c r="EW7">
        <f>EX7*$CU14</f>
        <v>19</v>
      </c>
      <c r="EX7">
        <v>19</v>
      </c>
      <c r="EY7" t="s">
        <v>332</v>
      </c>
      <c r="EZ7">
        <f>FA7*$CU14</f>
        <v>20</v>
      </c>
      <c r="FA7">
        <v>20</v>
      </c>
    </row>
    <row r="8" spans="1:157" ht="30">
      <c r="A8" s="248"/>
      <c r="B8" s="83" t="s">
        <v>230</v>
      </c>
      <c r="C8" s="91" t="s">
        <v>212</v>
      </c>
      <c r="D8" s="45">
        <v>1</v>
      </c>
      <c r="E8" s="45">
        <v>11</v>
      </c>
      <c r="F8" s="46" t="str">
        <f t="shared" si="0"/>
        <v>1-2</v>
      </c>
      <c r="G8" s="46">
        <f t="shared" si="1"/>
        <v>1.5</v>
      </c>
      <c r="H8" s="45">
        <v>1</v>
      </c>
      <c r="I8" s="45">
        <v>2</v>
      </c>
      <c r="J8" s="45">
        <v>1</v>
      </c>
      <c r="K8" s="109">
        <v>5</v>
      </c>
      <c r="L8" s="45" t="s">
        <v>271</v>
      </c>
      <c r="M8" s="45">
        <v>1</v>
      </c>
      <c r="N8" s="46" t="str">
        <f t="shared" si="65"/>
        <v>-</v>
      </c>
      <c r="O8" s="45" t="s">
        <v>257</v>
      </c>
      <c r="P8" s="45" t="s">
        <v>257</v>
      </c>
      <c r="Q8" s="45" t="s">
        <v>257</v>
      </c>
      <c r="R8" s="45" t="s">
        <v>257</v>
      </c>
      <c r="S8" s="45" t="s">
        <v>257</v>
      </c>
      <c r="T8" s="100">
        <v>4</v>
      </c>
      <c r="U8" s="45" t="s">
        <v>310</v>
      </c>
      <c r="V8" s="45">
        <v>1</v>
      </c>
      <c r="W8" s="45">
        <v>4</v>
      </c>
      <c r="X8" s="100">
        <v>8</v>
      </c>
      <c r="Y8" s="45">
        <v>2</v>
      </c>
      <c r="Z8" s="47" t="s">
        <v>231</v>
      </c>
      <c r="AA8" s="45">
        <f>'Способности и классы'!$G$16</f>
        <v>1.4</v>
      </c>
      <c r="AB8" s="45">
        <v>0</v>
      </c>
      <c r="AC8" s="48" t="s">
        <v>732</v>
      </c>
      <c r="AD8" s="48"/>
      <c r="AE8" s="45">
        <f>1.85*1.47</f>
        <v>2.7195</v>
      </c>
      <c r="AF8" s="45">
        <v>0</v>
      </c>
      <c r="AG8" s="49"/>
      <c r="AH8" s="50">
        <f t="shared" si="2"/>
        <v>0.5050762722761053</v>
      </c>
      <c r="AI8" s="50">
        <f t="shared" si="3"/>
        <v>36.666666666666664</v>
      </c>
      <c r="AJ8" s="50">
        <f t="shared" si="4"/>
        <v>2.9189631745205933</v>
      </c>
      <c r="AK8" s="50">
        <f t="shared" si="5"/>
        <v>2.0203050891044212</v>
      </c>
      <c r="AL8" s="50">
        <f t="shared" si="6"/>
        <v>13.75</v>
      </c>
      <c r="AM8" s="50">
        <f t="shared" si="7"/>
        <v>1.6945078246358982</v>
      </c>
      <c r="AN8" s="50">
        <f t="shared" si="8"/>
        <v>3.8074980525429476</v>
      </c>
      <c r="AO8" s="50">
        <f t="shared" si="9"/>
        <v>36.666666666666671</v>
      </c>
      <c r="AP8" s="50">
        <f t="shared" si="10"/>
        <v>2.0877587651531471</v>
      </c>
      <c r="AQ8" s="50">
        <f t="shared" si="11"/>
        <v>5.8925565098878963</v>
      </c>
      <c r="AR8" s="50">
        <f t="shared" si="12"/>
        <v>6.1111111111111116</v>
      </c>
      <c r="AS8" s="50">
        <f t="shared" si="13"/>
        <v>1.0146740874169931</v>
      </c>
      <c r="AT8" s="50">
        <f t="shared" si="14"/>
        <v>7.6603234628542651</v>
      </c>
      <c r="AU8" s="50">
        <f t="shared" si="15"/>
        <v>3.9285714285714288</v>
      </c>
      <c r="AV8" s="50">
        <f t="shared" si="16"/>
        <v>0.71613314157701746</v>
      </c>
      <c r="AW8" s="50">
        <f t="shared" si="17"/>
        <v>11.427988382812886</v>
      </c>
      <c r="AX8" s="50">
        <f t="shared" si="18"/>
        <v>2.75</v>
      </c>
      <c r="AY8" s="50">
        <f t="shared" si="19"/>
        <v>0.41053653715438571</v>
      </c>
      <c r="AZ8" s="50">
        <f t="shared" si="20"/>
        <v>16.793786053180504</v>
      </c>
      <c r="BA8" s="50">
        <f t="shared" si="21"/>
        <v>2.0370370370370368</v>
      </c>
      <c r="BB8" s="50">
        <f t="shared" si="22"/>
        <v>0.19497727196173695</v>
      </c>
      <c r="BC8" s="50">
        <f t="shared" si="23"/>
        <v>22.223355980148636</v>
      </c>
      <c r="BD8" s="50">
        <f t="shared" si="24"/>
        <v>3.9285714285714284</v>
      </c>
      <c r="BE8" s="50">
        <f t="shared" si="25"/>
        <v>0.19277635317599259</v>
      </c>
      <c r="BF8" s="50">
        <f t="shared" si="26"/>
        <v>32.736425054932752</v>
      </c>
      <c r="BG8" s="50">
        <f t="shared" si="27"/>
        <v>1.5714285714285714</v>
      </c>
      <c r="BH8" s="50">
        <f t="shared" si="28"/>
        <v>4.8002448917121056E-2</v>
      </c>
      <c r="BI8" s="50">
        <f t="shared" si="29"/>
        <v>49.497474683058321</v>
      </c>
      <c r="BJ8" s="50">
        <f t="shared" si="30"/>
        <v>1.375</v>
      </c>
      <c r="BK8" s="50">
        <f t="shared" si="31"/>
        <v>2.77791949751858E-2</v>
      </c>
      <c r="BL8" s="50">
        <f t="shared" si="32"/>
        <v>68.500969427446776</v>
      </c>
      <c r="BM8" s="50">
        <f t="shared" si="33"/>
        <v>1.2222222222222223</v>
      </c>
      <c r="BN8" s="50">
        <f t="shared" si="34"/>
        <v>1.7842407668649807E-2</v>
      </c>
      <c r="BO8" s="50">
        <f t="shared" si="35"/>
        <v>3205.5507413790142</v>
      </c>
      <c r="BP8" s="50">
        <f t="shared" si="36"/>
        <v>1.1000000000000001</v>
      </c>
      <c r="BQ8" s="50">
        <f t="shared" si="37"/>
        <v>3.4315476145817763E-4</v>
      </c>
      <c r="BR8" s="50">
        <f t="shared" si="38"/>
        <v>5232.5901807804521</v>
      </c>
      <c r="BS8" s="50">
        <f t="shared" si="39"/>
        <v>1.5384615384615383</v>
      </c>
      <c r="BT8" s="50">
        <f t="shared" si="40"/>
        <v>4.4152106170419254E-4</v>
      </c>
      <c r="BU8" s="50">
        <f t="shared" si="41"/>
        <v>11313.708498984761</v>
      </c>
      <c r="BV8" s="50">
        <f t="shared" si="42"/>
        <v>1</v>
      </c>
      <c r="BW8" s="50">
        <f t="shared" si="43"/>
        <v>7.21865251702756E-4</v>
      </c>
      <c r="BX8" s="50">
        <f t="shared" si="44"/>
        <v>24324.473272817213</v>
      </c>
      <c r="BY8" s="50">
        <f t="shared" si="45"/>
        <v>0.91666666666666663</v>
      </c>
      <c r="BZ8" s="50">
        <f t="shared" si="46"/>
        <v>1.7183237646263925E-3</v>
      </c>
      <c r="CA8" s="50">
        <f t="shared" si="47"/>
        <v>26021.529547664926</v>
      </c>
      <c r="CB8" s="50">
        <f t="shared" si="48"/>
        <v>0.84615384615384615</v>
      </c>
      <c r="CC8" s="50">
        <f t="shared" si="49"/>
        <v>5.7024075890881763E-3</v>
      </c>
      <c r="CD8" s="50">
        <f t="shared" si="50"/>
        <v>27718.585822512636</v>
      </c>
      <c r="CE8" s="50">
        <f t="shared" si="51"/>
        <v>0.7857142857142857</v>
      </c>
      <c r="CF8" s="50">
        <f t="shared" si="52"/>
        <v>1.5170413975159265E-2</v>
      </c>
      <c r="CG8" s="50">
        <f t="shared" si="53"/>
        <v>29415.642097360349</v>
      </c>
      <c r="CH8" s="50">
        <f t="shared" si="54"/>
        <v>0.73333333333333328</v>
      </c>
      <c r="CI8" s="50">
        <f t="shared" si="55"/>
        <v>3.1910602587849272E-2</v>
      </c>
      <c r="CJ8" s="50">
        <f t="shared" si="56"/>
        <v>31112.698372208062</v>
      </c>
      <c r="CK8" s="50">
        <f t="shared" si="57"/>
        <v>0.6875</v>
      </c>
      <c r="CL8" s="50">
        <f t="shared" si="58"/>
        <v>5.2443555959999055E-2</v>
      </c>
      <c r="CM8" s="50">
        <f t="shared" si="59"/>
        <v>33941.12549695425</v>
      </c>
      <c r="CN8" s="50">
        <f t="shared" si="60"/>
        <v>0.6875</v>
      </c>
      <c r="CO8" s="50">
        <f t="shared" si="61"/>
        <v>6.7086728781045504E-2</v>
      </c>
      <c r="CP8">
        <f t="shared" si="62"/>
        <v>8.9281030479201554E-3</v>
      </c>
      <c r="CQ8">
        <f t="shared" si="63"/>
        <v>15.146199667623881</v>
      </c>
      <c r="CR8">
        <f t="shared" si="64"/>
        <v>16</v>
      </c>
      <c r="CT8" t="s">
        <v>3</v>
      </c>
      <c r="CU8">
        <f>CV8*$CU15</f>
        <v>1</v>
      </c>
      <c r="CV8">
        <v>1</v>
      </c>
      <c r="CW8" t="s">
        <v>3</v>
      </c>
      <c r="CX8">
        <f>CY8*$CU15</f>
        <v>2</v>
      </c>
      <c r="CY8">
        <v>2</v>
      </c>
      <c r="CZ8" t="s">
        <v>3</v>
      </c>
      <c r="DA8">
        <f>DB8*$CU15</f>
        <v>3</v>
      </c>
      <c r="DB8">
        <v>3</v>
      </c>
      <c r="DC8" t="s">
        <v>3</v>
      </c>
      <c r="DD8">
        <f>DE8*$CU15</f>
        <v>4</v>
      </c>
      <c r="DE8">
        <v>4</v>
      </c>
      <c r="DF8" t="s">
        <v>3</v>
      </c>
      <c r="DG8">
        <f>DH8*$CU15</f>
        <v>5</v>
      </c>
      <c r="DH8">
        <v>5</v>
      </c>
      <c r="DI8" t="s">
        <v>3</v>
      </c>
      <c r="DJ8">
        <f>DK8*$CU15</f>
        <v>6</v>
      </c>
      <c r="DK8">
        <v>6</v>
      </c>
      <c r="DL8" t="s">
        <v>3</v>
      </c>
      <c r="DM8">
        <f>DN8*$CU15</f>
        <v>7</v>
      </c>
      <c r="DN8">
        <v>7</v>
      </c>
      <c r="DO8" t="s">
        <v>3</v>
      </c>
      <c r="DP8">
        <f>DQ8*$CU15</f>
        <v>8</v>
      </c>
      <c r="DQ8">
        <v>8</v>
      </c>
      <c r="DR8" t="s">
        <v>3</v>
      </c>
      <c r="DS8">
        <f>DT8*$CU15</f>
        <v>9</v>
      </c>
      <c r="DT8">
        <v>9</v>
      </c>
      <c r="DU8" t="s">
        <v>3</v>
      </c>
      <c r="DV8">
        <f>DW8*$CU15</f>
        <v>10</v>
      </c>
      <c r="DW8">
        <v>10</v>
      </c>
      <c r="DX8" t="s">
        <v>3</v>
      </c>
      <c r="DY8">
        <f>DZ8*$CU15</f>
        <v>11</v>
      </c>
      <c r="DZ8">
        <v>11</v>
      </c>
      <c r="EA8" t="s">
        <v>3</v>
      </c>
      <c r="EB8">
        <f>EC8*$CU15</f>
        <v>12</v>
      </c>
      <c r="EC8">
        <v>12</v>
      </c>
      <c r="ED8" t="s">
        <v>3</v>
      </c>
      <c r="EE8">
        <f>EF8*$CU15</f>
        <v>13</v>
      </c>
      <c r="EF8">
        <v>13</v>
      </c>
      <c r="EG8" t="s">
        <v>3</v>
      </c>
      <c r="EH8">
        <f>EI8*$CU15</f>
        <v>14</v>
      </c>
      <c r="EI8">
        <v>14</v>
      </c>
      <c r="EJ8" t="s">
        <v>3</v>
      </c>
      <c r="EK8">
        <f>EL8*$CU15</f>
        <v>15</v>
      </c>
      <c r="EL8">
        <v>15</v>
      </c>
      <c r="EM8" t="s">
        <v>3</v>
      </c>
      <c r="EN8">
        <f>EO8*$CU15</f>
        <v>16</v>
      </c>
      <c r="EO8">
        <v>16</v>
      </c>
      <c r="EP8" t="s">
        <v>3</v>
      </c>
      <c r="EQ8">
        <f>ER8*$CU15</f>
        <v>17</v>
      </c>
      <c r="ER8">
        <v>17</v>
      </c>
      <c r="ES8" t="s">
        <v>3</v>
      </c>
      <c r="ET8">
        <f>EU8*$CU15</f>
        <v>18</v>
      </c>
      <c r="EU8">
        <v>18</v>
      </c>
      <c r="EV8" t="s">
        <v>3</v>
      </c>
      <c r="EW8">
        <f>EX8*$CU15</f>
        <v>19</v>
      </c>
      <c r="EX8">
        <v>19</v>
      </c>
      <c r="EY8" t="s">
        <v>3</v>
      </c>
      <c r="EZ8">
        <f>FA8*$CU15</f>
        <v>20</v>
      </c>
      <c r="FA8">
        <v>20</v>
      </c>
    </row>
    <row r="9" spans="1:157" ht="30">
      <c r="A9" s="248"/>
      <c r="B9" s="80" t="s">
        <v>167</v>
      </c>
      <c r="C9" s="88" t="s">
        <v>146</v>
      </c>
      <c r="D9" s="38">
        <v>1</v>
      </c>
      <c r="E9" s="38">
        <v>9</v>
      </c>
      <c r="F9" s="39">
        <f t="shared" si="0"/>
        <v>1</v>
      </c>
      <c r="G9" s="39">
        <f t="shared" si="1"/>
        <v>1</v>
      </c>
      <c r="H9" s="40">
        <v>1</v>
      </c>
      <c r="I9" s="40">
        <v>1</v>
      </c>
      <c r="J9" s="40">
        <v>1</v>
      </c>
      <c r="K9" s="106">
        <v>7</v>
      </c>
      <c r="L9" s="38" t="s">
        <v>271</v>
      </c>
      <c r="M9" s="38">
        <v>1</v>
      </c>
      <c r="N9" s="39" t="str">
        <f t="shared" si="65"/>
        <v>-</v>
      </c>
      <c r="O9" s="38" t="s">
        <v>257</v>
      </c>
      <c r="P9" s="38" t="s">
        <v>257</v>
      </c>
      <c r="Q9" s="38" t="s">
        <v>257</v>
      </c>
      <c r="R9" s="38" t="s">
        <v>257</v>
      </c>
      <c r="S9" s="38" t="s">
        <v>257</v>
      </c>
      <c r="T9" s="97">
        <v>1</v>
      </c>
      <c r="U9" s="38" t="s">
        <v>313</v>
      </c>
      <c r="V9" s="38">
        <v>1</v>
      </c>
      <c r="W9" s="38">
        <v>2</v>
      </c>
      <c r="X9" s="97">
        <v>17</v>
      </c>
      <c r="Y9" s="38">
        <v>2</v>
      </c>
      <c r="Z9" s="41" t="s">
        <v>232</v>
      </c>
      <c r="AA9" s="38">
        <f>'Способности и классы'!$G$8</f>
        <v>1</v>
      </c>
      <c r="AB9" s="38">
        <f>'Способности и классы'!H$5</f>
        <v>6</v>
      </c>
      <c r="AC9" s="42" t="s">
        <v>538</v>
      </c>
      <c r="AD9" s="42" t="s">
        <v>606</v>
      </c>
      <c r="AE9" s="38">
        <f>1.2*2</f>
        <v>2.4</v>
      </c>
      <c r="AF9" s="38">
        <v>0</v>
      </c>
      <c r="AG9" s="43"/>
      <c r="AH9" s="44">
        <f t="shared" si="2"/>
        <v>0.70710678118654746</v>
      </c>
      <c r="AI9" s="44">
        <f t="shared" si="3"/>
        <v>179.99999999999983</v>
      </c>
      <c r="AJ9" s="44">
        <f t="shared" si="4"/>
        <v>3.9943569808962942</v>
      </c>
      <c r="AK9" s="44">
        <f t="shared" si="5"/>
        <v>3.1426968052735447</v>
      </c>
      <c r="AL9" s="44">
        <f t="shared" si="6"/>
        <v>89.999999999999915</v>
      </c>
      <c r="AM9" s="44">
        <f t="shared" si="7"/>
        <v>2.5156980143813499</v>
      </c>
      <c r="AN9" s="44">
        <f t="shared" si="8"/>
        <v>5.4997194092287023</v>
      </c>
      <c r="AO9" s="44">
        <f t="shared" si="9"/>
        <v>20.000000000000004</v>
      </c>
      <c r="AP9" s="44">
        <f t="shared" si="10"/>
        <v>1.5213322628970269</v>
      </c>
      <c r="AQ9" s="44">
        <f t="shared" si="11"/>
        <v>8.8388347648318426</v>
      </c>
      <c r="AR9" s="44">
        <f t="shared" si="12"/>
        <v>44.999999999999957</v>
      </c>
      <c r="AS9" s="44">
        <f t="shared" si="13"/>
        <v>1.9174630310283649</v>
      </c>
      <c r="AT9" s="44">
        <f t="shared" si="14"/>
        <v>11.490485194281396</v>
      </c>
      <c r="AU9" s="44">
        <f t="shared" si="15"/>
        <v>35.999999999999972</v>
      </c>
      <c r="AV9" s="44">
        <f t="shared" si="16"/>
        <v>1.770035866571529</v>
      </c>
      <c r="AW9" s="44">
        <f t="shared" si="17"/>
        <v>452.54833995939038</v>
      </c>
      <c r="AX9" s="44">
        <f t="shared" si="18"/>
        <v>29.999999999999972</v>
      </c>
      <c r="AY9" s="44">
        <f t="shared" si="19"/>
        <v>0.18340457889538272</v>
      </c>
      <c r="AZ9" s="44">
        <f t="shared" si="20"/>
        <v>537.40115370177614</v>
      </c>
      <c r="BA9" s="44">
        <f t="shared" si="21"/>
        <v>25.71428571428569</v>
      </c>
      <c r="BB9" s="44">
        <f t="shared" si="22"/>
        <v>9.4820840308509707E-2</v>
      </c>
      <c r="BC9" s="44">
        <f t="shared" si="23"/>
        <v>691.39329716017971</v>
      </c>
      <c r="BD9" s="44">
        <f t="shared" si="24"/>
        <v>2.8125</v>
      </c>
      <c r="BE9" s="44">
        <f t="shared" si="25"/>
        <v>5.3567206398936109E-3</v>
      </c>
      <c r="BF9" s="44">
        <f t="shared" si="26"/>
        <v>883.88347648318415</v>
      </c>
      <c r="BG9" s="44">
        <f t="shared" si="27"/>
        <v>5.0000000000000009</v>
      </c>
      <c r="BH9" s="44">
        <f t="shared" si="28"/>
        <v>5.6568542494923827E-3</v>
      </c>
      <c r="BI9" s="44">
        <f t="shared" si="29"/>
        <v>1131.3708498984761</v>
      </c>
      <c r="BJ9" s="44">
        <f t="shared" si="30"/>
        <v>2.9999999999999996</v>
      </c>
      <c r="BK9" s="44">
        <f t="shared" si="31"/>
        <v>2.6516504294495529E-3</v>
      </c>
      <c r="BL9" s="44">
        <f t="shared" si="32"/>
        <v>1461.3540144521983</v>
      </c>
      <c r="BM9" s="44">
        <f t="shared" si="33"/>
        <v>2.0454545454545454</v>
      </c>
      <c r="BN9" s="44">
        <f t="shared" si="34"/>
        <v>1.3996981739029899E-3</v>
      </c>
      <c r="BO9" s="44">
        <f t="shared" si="35"/>
        <v>1923.3304448274091</v>
      </c>
      <c r="BP9" s="44">
        <f t="shared" si="36"/>
        <v>1.6363636363636365</v>
      </c>
      <c r="BQ9" s="44">
        <f t="shared" si="37"/>
        <v>8.5079692923515087E-4</v>
      </c>
      <c r="BR9" s="44">
        <f t="shared" si="38"/>
        <v>2616.2950903902251</v>
      </c>
      <c r="BS9" s="44">
        <f t="shared" si="39"/>
        <v>1.1538461538461537</v>
      </c>
      <c r="BT9" s="44">
        <f t="shared" si="40"/>
        <v>6.4899017407426347E-4</v>
      </c>
      <c r="BU9" s="44">
        <f t="shared" si="41"/>
        <v>3771.2361663282522</v>
      </c>
      <c r="BV9" s="44">
        <f t="shared" si="42"/>
        <v>0.98901098901098905</v>
      </c>
      <c r="BW9" s="44">
        <f t="shared" si="43"/>
        <v>1.676895405978404E-3</v>
      </c>
      <c r="BX9" s="44">
        <f t="shared" si="44"/>
        <v>6081.1183182043096</v>
      </c>
      <c r="BY9" s="44">
        <f t="shared" si="45"/>
        <v>0.80357142857142849</v>
      </c>
      <c r="BZ9" s="44">
        <f t="shared" si="46"/>
        <v>3.7640089364240131E-3</v>
      </c>
      <c r="CA9" s="44">
        <f t="shared" si="47"/>
        <v>13010.764773832476</v>
      </c>
      <c r="CB9" s="44">
        <f t="shared" si="48"/>
        <v>0.66666666666666663</v>
      </c>
      <c r="CC9" s="44">
        <f t="shared" si="49"/>
        <v>7.1581856517634497E-3</v>
      </c>
      <c r="CD9" s="44">
        <f t="shared" si="50"/>
        <v>27718.585822512636</v>
      </c>
      <c r="CE9" s="44">
        <f t="shared" si="51"/>
        <v>0.5625</v>
      </c>
      <c r="CF9" s="44">
        <f t="shared" si="52"/>
        <v>1.327212865850419E-2</v>
      </c>
      <c r="CG9" s="44">
        <f t="shared" si="53"/>
        <v>29415.642097360349</v>
      </c>
      <c r="CH9" s="44">
        <f t="shared" si="54"/>
        <v>0.58823529411764708</v>
      </c>
      <c r="CI9" s="44">
        <f t="shared" si="55"/>
        <v>2.9704082497690326E-2</v>
      </c>
      <c r="CJ9" s="44">
        <f t="shared" si="56"/>
        <v>31112.698372208062</v>
      </c>
      <c r="CK9" s="44">
        <f t="shared" si="57"/>
        <v>0.5</v>
      </c>
      <c r="CL9" s="44">
        <f t="shared" si="58"/>
        <v>4.8046182828567999E-2</v>
      </c>
      <c r="CM9" s="44">
        <f t="shared" si="59"/>
        <v>33941.12549695425</v>
      </c>
      <c r="CN9" s="44">
        <f t="shared" si="60"/>
        <v>0.47368421052631576</v>
      </c>
      <c r="CO9" s="44">
        <f t="shared" si="61"/>
        <v>6.1121030416329387E-2</v>
      </c>
      <c r="CP9">
        <f t="shared" si="62"/>
        <v>2.6724645093315837E-3</v>
      </c>
      <c r="CQ9">
        <f t="shared" si="63"/>
        <v>15.348991793800174</v>
      </c>
      <c r="CR9">
        <f t="shared" si="64"/>
        <v>16</v>
      </c>
      <c r="CT9" t="s">
        <v>456</v>
      </c>
      <c r="CU9">
        <v>0</v>
      </c>
      <c r="CW9" t="s">
        <v>456</v>
      </c>
      <c r="CX9">
        <v>0</v>
      </c>
      <c r="CZ9" t="s">
        <v>456</v>
      </c>
      <c r="DA9">
        <v>1</v>
      </c>
      <c r="DC9" t="s">
        <v>456</v>
      </c>
      <c r="DD9">
        <v>0</v>
      </c>
      <c r="DF9" t="s">
        <v>456</v>
      </c>
      <c r="DG9">
        <v>0</v>
      </c>
      <c r="DI9" t="s">
        <v>456</v>
      </c>
      <c r="DJ9">
        <v>0</v>
      </c>
      <c r="DL9" t="s">
        <v>456</v>
      </c>
      <c r="DM9">
        <v>0</v>
      </c>
      <c r="DO9" t="s">
        <v>456</v>
      </c>
      <c r="DP9">
        <v>1</v>
      </c>
      <c r="DR9" t="s">
        <v>456</v>
      </c>
      <c r="DS9">
        <v>0</v>
      </c>
      <c r="DU9" t="s">
        <v>456</v>
      </c>
      <c r="DV9">
        <v>0</v>
      </c>
      <c r="DX9" t="s">
        <v>456</v>
      </c>
      <c r="DY9">
        <v>0</v>
      </c>
      <c r="EA9" t="s">
        <v>456</v>
      </c>
      <c r="EB9">
        <v>0</v>
      </c>
      <c r="ED9" t="s">
        <v>456</v>
      </c>
      <c r="EE9">
        <v>1</v>
      </c>
      <c r="EG9" t="s">
        <v>456</v>
      </c>
      <c r="EH9">
        <v>0</v>
      </c>
      <c r="EJ9" t="s">
        <v>456</v>
      </c>
      <c r="EK9">
        <v>0</v>
      </c>
      <c r="EM9" t="s">
        <v>456</v>
      </c>
      <c r="EN9">
        <v>0</v>
      </c>
      <c r="EP9" t="s">
        <v>456</v>
      </c>
      <c r="EQ9">
        <v>0</v>
      </c>
      <c r="ES9" t="s">
        <v>456</v>
      </c>
      <c r="ET9">
        <v>1</v>
      </c>
      <c r="EV9" t="s">
        <v>456</v>
      </c>
      <c r="EW9">
        <v>0</v>
      </c>
      <c r="EY9" t="s">
        <v>456</v>
      </c>
      <c r="EZ9">
        <v>0</v>
      </c>
    </row>
    <row r="10" spans="1:157" ht="30">
      <c r="A10" s="248"/>
      <c r="B10" s="83" t="s">
        <v>230</v>
      </c>
      <c r="C10" s="91" t="s">
        <v>301</v>
      </c>
      <c r="D10" s="45">
        <v>1</v>
      </c>
      <c r="E10" s="45">
        <v>13</v>
      </c>
      <c r="F10" s="46" t="str">
        <f t="shared" si="0"/>
        <v>1-3</v>
      </c>
      <c r="G10" s="46">
        <f t="shared" si="1"/>
        <v>2</v>
      </c>
      <c r="H10" s="45">
        <v>1</v>
      </c>
      <c r="I10" s="45">
        <v>3</v>
      </c>
      <c r="J10" s="45">
        <v>1</v>
      </c>
      <c r="K10" s="109">
        <v>5</v>
      </c>
      <c r="L10" s="45" t="s">
        <v>280</v>
      </c>
      <c r="M10" s="45">
        <v>1</v>
      </c>
      <c r="N10" s="46" t="str">
        <f t="shared" si="65"/>
        <v>-</v>
      </c>
      <c r="O10" s="45" t="s">
        <v>257</v>
      </c>
      <c r="P10" s="45" t="s">
        <v>257</v>
      </c>
      <c r="Q10" s="45" t="s">
        <v>257</v>
      </c>
      <c r="R10" s="45" t="s">
        <v>257</v>
      </c>
      <c r="S10" s="45" t="s">
        <v>257</v>
      </c>
      <c r="T10" s="100">
        <v>6</v>
      </c>
      <c r="U10" s="45" t="s">
        <v>315</v>
      </c>
      <c r="V10" s="45">
        <v>1</v>
      </c>
      <c r="W10" s="45">
        <v>4</v>
      </c>
      <c r="X10" s="100">
        <v>8</v>
      </c>
      <c r="Y10" s="45">
        <v>1</v>
      </c>
      <c r="Z10" s="47" t="s">
        <v>233</v>
      </c>
      <c r="AA10" s="45">
        <f>'Способности и классы'!$G$28</f>
        <v>1.1499999999999999</v>
      </c>
      <c r="AB10" s="45">
        <v>0</v>
      </c>
      <c r="AC10" s="48" t="s">
        <v>731</v>
      </c>
      <c r="AD10" s="48"/>
      <c r="AE10" s="45">
        <f>1.2*1.25</f>
        <v>1.5</v>
      </c>
      <c r="AF10" s="45">
        <v>0</v>
      </c>
      <c r="AG10" s="49"/>
      <c r="AH10" s="50">
        <f t="shared" si="2"/>
        <v>0.52631578947368418</v>
      </c>
      <c r="AI10" s="50">
        <f t="shared" si="3"/>
        <v>1733.333333333333</v>
      </c>
      <c r="AJ10" s="50">
        <f t="shared" si="4"/>
        <v>7.5754584841063952</v>
      </c>
      <c r="AK10" s="50">
        <f t="shared" si="5"/>
        <v>2.2222222222222223</v>
      </c>
      <c r="AL10" s="50">
        <f t="shared" si="6"/>
        <v>32.5</v>
      </c>
      <c r="AM10" s="50">
        <f t="shared" si="7"/>
        <v>2.0912279056182324</v>
      </c>
      <c r="AN10" s="50">
        <f t="shared" si="8"/>
        <v>4.1176470588235299</v>
      </c>
      <c r="AO10" s="50">
        <f t="shared" si="9"/>
        <v>43.333333333333336</v>
      </c>
      <c r="AP10" s="50">
        <f t="shared" si="10"/>
        <v>2.1488505810831651</v>
      </c>
      <c r="AQ10" s="50">
        <f t="shared" si="11"/>
        <v>6.25</v>
      </c>
      <c r="AR10" s="50">
        <f t="shared" si="12"/>
        <v>7.2222222222222232</v>
      </c>
      <c r="AS10" s="50">
        <f t="shared" si="13"/>
        <v>1.0595374993333202</v>
      </c>
      <c r="AT10" s="50">
        <f t="shared" si="14"/>
        <v>8.6666666666666661</v>
      </c>
      <c r="AU10" s="50">
        <f t="shared" si="15"/>
        <v>4.6428571428571432</v>
      </c>
      <c r="AV10" s="50">
        <f t="shared" si="16"/>
        <v>0.7319250547113999</v>
      </c>
      <c r="AW10" s="50">
        <f t="shared" si="17"/>
        <v>11.851851851851851</v>
      </c>
      <c r="AX10" s="50">
        <f t="shared" si="18"/>
        <v>4.0625</v>
      </c>
      <c r="AY10" s="50">
        <f t="shared" si="19"/>
        <v>0.51212912481558071</v>
      </c>
      <c r="AZ10" s="50">
        <f t="shared" si="20"/>
        <v>16.964285714285715</v>
      </c>
      <c r="BA10" s="50">
        <f t="shared" si="21"/>
        <v>2.8888888888888888</v>
      </c>
      <c r="BB10" s="50">
        <f t="shared" si="22"/>
        <v>0.25361581199874267</v>
      </c>
      <c r="BC10" s="50">
        <f t="shared" si="23"/>
        <v>24.175824175824179</v>
      </c>
      <c r="BD10" s="50">
        <f t="shared" si="24"/>
        <v>5.4166666666666661</v>
      </c>
      <c r="BE10" s="50">
        <f t="shared" si="25"/>
        <v>0.24145337539240236</v>
      </c>
      <c r="BF10" s="50">
        <f t="shared" si="26"/>
        <v>34.722222222222221</v>
      </c>
      <c r="BG10" s="50">
        <f t="shared" si="27"/>
        <v>1.8571428571428572</v>
      </c>
      <c r="BH10" s="50">
        <f t="shared" si="28"/>
        <v>5.3485714285714289E-2</v>
      </c>
      <c r="BI10" s="50">
        <f t="shared" si="29"/>
        <v>50.909090909090907</v>
      </c>
      <c r="BJ10" s="50">
        <f t="shared" si="30"/>
        <v>1.8571428571428572</v>
      </c>
      <c r="BK10" s="50">
        <f t="shared" si="31"/>
        <v>3.6479591836734694E-2</v>
      </c>
      <c r="BL10" s="50">
        <f t="shared" si="32"/>
        <v>77.5</v>
      </c>
      <c r="BM10" s="50">
        <f t="shared" si="33"/>
        <v>1.625</v>
      </c>
      <c r="BN10" s="50">
        <f t="shared" si="34"/>
        <v>2.0967741935483872E-2</v>
      </c>
      <c r="BO10" s="50">
        <f t="shared" si="35"/>
        <v>125.9259259259259</v>
      </c>
      <c r="BP10" s="50">
        <f t="shared" si="36"/>
        <v>1.4444444444444444</v>
      </c>
      <c r="BQ10" s="50">
        <f t="shared" si="37"/>
        <v>1.147058823529412E-2</v>
      </c>
      <c r="BR10" s="50">
        <f t="shared" si="38"/>
        <v>231.25000000000003</v>
      </c>
      <c r="BS10" s="50">
        <f t="shared" si="39"/>
        <v>2.2222222222222219</v>
      </c>
      <c r="BT10" s="50">
        <f t="shared" si="40"/>
        <v>1.212189331822669E-2</v>
      </c>
      <c r="BU10" s="50">
        <f t="shared" si="41"/>
        <v>16000.000000000002</v>
      </c>
      <c r="BV10" s="50">
        <f t="shared" si="42"/>
        <v>1.3</v>
      </c>
      <c r="BW10" s="50">
        <f t="shared" si="43"/>
        <v>6.7625908332853485E-4</v>
      </c>
      <c r="BX10" s="50">
        <f t="shared" si="44"/>
        <v>34399.999999999971</v>
      </c>
      <c r="BY10" s="50">
        <f t="shared" si="45"/>
        <v>1.1818181818181819</v>
      </c>
      <c r="BZ10" s="50">
        <f t="shared" si="46"/>
        <v>1.6217919498383937E-3</v>
      </c>
      <c r="CA10" s="50">
        <f t="shared" si="47"/>
        <v>36799.999999999971</v>
      </c>
      <c r="CB10" s="50">
        <f t="shared" si="48"/>
        <v>1.0833333333333333</v>
      </c>
      <c r="CC10" s="50">
        <f t="shared" si="49"/>
        <v>5.4257170767651967E-3</v>
      </c>
      <c r="CD10" s="50">
        <f t="shared" si="50"/>
        <v>39199.999999999964</v>
      </c>
      <c r="CE10" s="50">
        <f t="shared" si="51"/>
        <v>1.0833333333333333</v>
      </c>
      <c r="CF10" s="50">
        <f t="shared" si="52"/>
        <v>1.5017250170917309E-2</v>
      </c>
      <c r="CG10" s="50">
        <f t="shared" si="53"/>
        <v>41599.999999999964</v>
      </c>
      <c r="CH10" s="50">
        <f t="shared" si="54"/>
        <v>1</v>
      </c>
      <c r="CI10" s="50">
        <f t="shared" si="55"/>
        <v>3.1535133041257574E-2</v>
      </c>
      <c r="CJ10" s="50">
        <f t="shared" si="56"/>
        <v>43999.999999999964</v>
      </c>
      <c r="CK10" s="50">
        <f t="shared" si="57"/>
        <v>0.9285714285714286</v>
      </c>
      <c r="CL10" s="50">
        <f t="shared" si="58"/>
        <v>5.1784492693394781E-2</v>
      </c>
      <c r="CM10" s="50">
        <f t="shared" si="59"/>
        <v>47999.999999999956</v>
      </c>
      <c r="CN10" s="50">
        <f t="shared" si="60"/>
        <v>0.8666666666666667</v>
      </c>
      <c r="CO10" s="50">
        <f t="shared" si="61"/>
        <v>6.5185757094583088E-2</v>
      </c>
      <c r="CP10">
        <f t="shared" si="62"/>
        <v>1.004425668702434E-2</v>
      </c>
      <c r="CQ10">
        <f t="shared" si="63"/>
        <v>15.876951609983896</v>
      </c>
      <c r="CR10">
        <f t="shared" si="64"/>
        <v>16</v>
      </c>
      <c r="CT10" t="s">
        <v>284</v>
      </c>
      <c r="CU10">
        <v>1</v>
      </c>
      <c r="CW10" t="s">
        <v>284</v>
      </c>
      <c r="CX10">
        <v>1</v>
      </c>
      <c r="CZ10" t="s">
        <v>284</v>
      </c>
      <c r="DA10">
        <v>2</v>
      </c>
      <c r="DC10" t="s">
        <v>284</v>
      </c>
      <c r="DD10">
        <v>2</v>
      </c>
      <c r="DF10" t="s">
        <v>284</v>
      </c>
      <c r="DG10">
        <v>3</v>
      </c>
      <c r="DI10" t="s">
        <v>284</v>
      </c>
      <c r="DJ10">
        <v>3</v>
      </c>
      <c r="DL10" t="s">
        <v>284</v>
      </c>
      <c r="DM10">
        <v>4</v>
      </c>
      <c r="DO10" t="s">
        <v>284</v>
      </c>
      <c r="DP10">
        <v>5</v>
      </c>
      <c r="DR10" t="s">
        <v>284</v>
      </c>
      <c r="DS10">
        <v>4</v>
      </c>
      <c r="DU10" t="s">
        <v>284</v>
      </c>
      <c r="DV10">
        <v>4</v>
      </c>
      <c r="DX10" t="s">
        <v>284</v>
      </c>
      <c r="DY10">
        <v>5</v>
      </c>
      <c r="EA10" t="s">
        <v>284</v>
      </c>
      <c r="EB10">
        <v>4</v>
      </c>
      <c r="ED10" t="s">
        <v>284</v>
      </c>
      <c r="EE10">
        <v>5</v>
      </c>
      <c r="EG10" t="s">
        <v>284</v>
      </c>
      <c r="EH10">
        <v>4</v>
      </c>
      <c r="EJ10" t="s">
        <v>284</v>
      </c>
      <c r="EK10">
        <v>6</v>
      </c>
      <c r="EM10" t="s">
        <v>284</v>
      </c>
      <c r="EN10">
        <v>7</v>
      </c>
      <c r="EP10" t="s">
        <v>284</v>
      </c>
      <c r="EQ10">
        <v>8</v>
      </c>
      <c r="ES10" t="s">
        <v>284</v>
      </c>
      <c r="ET10">
        <v>9</v>
      </c>
      <c r="EV10" t="s">
        <v>284</v>
      </c>
      <c r="EW10">
        <v>10</v>
      </c>
      <c r="EY10" t="s">
        <v>284</v>
      </c>
      <c r="EZ10">
        <v>8</v>
      </c>
    </row>
    <row r="11" spans="1:157" ht="21">
      <c r="A11" s="248"/>
      <c r="B11" s="79" t="s">
        <v>142</v>
      </c>
      <c r="C11" s="87" t="s">
        <v>121</v>
      </c>
      <c r="D11" s="32">
        <v>1</v>
      </c>
      <c r="E11" s="32">
        <v>12</v>
      </c>
      <c r="F11" s="33" t="str">
        <f t="shared" si="0"/>
        <v>1-2</v>
      </c>
      <c r="G11" s="33">
        <f t="shared" si="1"/>
        <v>1.5</v>
      </c>
      <c r="H11" s="32">
        <v>1</v>
      </c>
      <c r="I11" s="32">
        <v>2</v>
      </c>
      <c r="J11" s="32">
        <v>1</v>
      </c>
      <c r="K11" s="105">
        <v>5</v>
      </c>
      <c r="L11" s="32" t="s">
        <v>271</v>
      </c>
      <c r="M11" s="32">
        <v>1</v>
      </c>
      <c r="N11" s="33" t="str">
        <f t="shared" si="65"/>
        <v>-</v>
      </c>
      <c r="O11" s="32" t="s">
        <v>257</v>
      </c>
      <c r="P11" s="32" t="s">
        <v>257</v>
      </c>
      <c r="Q11" s="32" t="s">
        <v>257</v>
      </c>
      <c r="R11" s="32" t="s">
        <v>257</v>
      </c>
      <c r="S11" s="32" t="s">
        <v>257</v>
      </c>
      <c r="T11" s="96">
        <v>2</v>
      </c>
      <c r="U11" s="32" t="s">
        <v>312</v>
      </c>
      <c r="V11" s="32">
        <v>1</v>
      </c>
      <c r="W11" s="32">
        <v>4</v>
      </c>
      <c r="X11" s="96">
        <v>9</v>
      </c>
      <c r="Y11" s="32">
        <v>1</v>
      </c>
      <c r="Z11" s="34" t="s">
        <v>247</v>
      </c>
      <c r="AA11" s="32">
        <f>'Способности и классы'!$G$5</f>
        <v>1.1000000000000001</v>
      </c>
      <c r="AB11" s="32">
        <f>'Способности и классы'!H$5</f>
        <v>6</v>
      </c>
      <c r="AC11" s="35" t="s">
        <v>745</v>
      </c>
      <c r="AD11" s="35"/>
      <c r="AE11" s="32">
        <f>1.5*1.4</f>
        <v>2.0999999999999996</v>
      </c>
      <c r="AF11" s="32">
        <v>0</v>
      </c>
      <c r="AG11" s="36"/>
      <c r="AH11" s="37">
        <f t="shared" si="2"/>
        <v>0.7142857142857143</v>
      </c>
      <c r="AI11" s="37">
        <f t="shared" si="3"/>
        <v>60.000000000000014</v>
      </c>
      <c r="AJ11" s="37">
        <f t="shared" si="4"/>
        <v>3.0274001040350909</v>
      </c>
      <c r="AK11" s="37">
        <f t="shared" si="5"/>
        <v>2.8571428571428572</v>
      </c>
      <c r="AL11" s="37">
        <f t="shared" si="6"/>
        <v>19.999999999999996</v>
      </c>
      <c r="AM11" s="37">
        <f t="shared" si="7"/>
        <v>1.7076621835373955</v>
      </c>
      <c r="AN11" s="37">
        <f t="shared" si="8"/>
        <v>5.3846153846153841</v>
      </c>
      <c r="AO11" s="37">
        <f t="shared" si="9"/>
        <v>26.666666666666668</v>
      </c>
      <c r="AP11" s="37">
        <f t="shared" si="10"/>
        <v>1.6819557444879691</v>
      </c>
      <c r="AQ11" s="37">
        <f t="shared" si="11"/>
        <v>8.3333333333333339</v>
      </c>
      <c r="AR11" s="37">
        <f t="shared" si="12"/>
        <v>6</v>
      </c>
      <c r="AS11" s="37">
        <f t="shared" si="13"/>
        <v>0.87686553097315523</v>
      </c>
      <c r="AT11" s="37">
        <f t="shared" si="14"/>
        <v>10.833333333333334</v>
      </c>
      <c r="AU11" s="37">
        <f t="shared" si="15"/>
        <v>4</v>
      </c>
      <c r="AV11" s="37">
        <f t="shared" si="16"/>
        <v>0.60764362025019991</v>
      </c>
      <c r="AW11" s="37">
        <f t="shared" si="17"/>
        <v>16.161616161616159</v>
      </c>
      <c r="AX11" s="37">
        <f t="shared" si="18"/>
        <v>3.4285714285714284</v>
      </c>
      <c r="AY11" s="37">
        <f t="shared" si="19"/>
        <v>0.37943969148216816</v>
      </c>
      <c r="AZ11" s="37">
        <f t="shared" si="20"/>
        <v>23.75</v>
      </c>
      <c r="BA11" s="37">
        <f t="shared" si="21"/>
        <v>2.4999999999999996</v>
      </c>
      <c r="BB11" s="37">
        <f t="shared" si="22"/>
        <v>0.17468845584242471</v>
      </c>
      <c r="BC11" s="37">
        <f t="shared" si="23"/>
        <v>31.428571428571431</v>
      </c>
      <c r="BD11" s="37">
        <f t="shared" si="24"/>
        <v>4.2857142857142856</v>
      </c>
      <c r="BE11" s="37">
        <f t="shared" si="25"/>
        <v>0.15064809533657764</v>
      </c>
      <c r="BF11" s="37">
        <f t="shared" si="26"/>
        <v>46.296296296296291</v>
      </c>
      <c r="BG11" s="37">
        <f t="shared" si="27"/>
        <v>1.5</v>
      </c>
      <c r="BH11" s="37">
        <f t="shared" si="28"/>
        <v>3.2400000000000005E-2</v>
      </c>
      <c r="BI11" s="37">
        <f t="shared" si="29"/>
        <v>70</v>
      </c>
      <c r="BJ11" s="37">
        <f t="shared" si="30"/>
        <v>1.3333333333333333</v>
      </c>
      <c r="BK11" s="37">
        <f t="shared" si="31"/>
        <v>1.9047619047619046E-2</v>
      </c>
      <c r="BL11" s="37">
        <f t="shared" si="32"/>
        <v>96.874999999999986</v>
      </c>
      <c r="BM11" s="37">
        <f t="shared" si="33"/>
        <v>1.2</v>
      </c>
      <c r="BN11" s="37">
        <f t="shared" si="34"/>
        <v>1.238709677419355E-2</v>
      </c>
      <c r="BO11" s="37">
        <f t="shared" si="35"/>
        <v>4533.3333333333321</v>
      </c>
      <c r="BP11" s="37">
        <f t="shared" si="36"/>
        <v>1.0909090909090908</v>
      </c>
      <c r="BQ11" s="37">
        <f t="shared" si="37"/>
        <v>2.4064171122994656E-4</v>
      </c>
      <c r="BR11" s="37">
        <f t="shared" si="38"/>
        <v>7400.0000000000009</v>
      </c>
      <c r="BS11" s="37">
        <f t="shared" si="39"/>
        <v>1.5384615384615383</v>
      </c>
      <c r="BT11" s="37">
        <f t="shared" si="40"/>
        <v>3.1765974098409632E-4</v>
      </c>
      <c r="BU11" s="37">
        <f t="shared" si="41"/>
        <v>16000.000000000002</v>
      </c>
      <c r="BV11" s="37">
        <f t="shared" si="42"/>
        <v>0.92307692307692313</v>
      </c>
      <c r="BW11" s="37">
        <f t="shared" si="43"/>
        <v>5.186404448395632E-4</v>
      </c>
      <c r="BX11" s="37">
        <f t="shared" si="44"/>
        <v>34399.999999999971</v>
      </c>
      <c r="BY11" s="37">
        <f t="shared" si="45"/>
        <v>0.8571428571428571</v>
      </c>
      <c r="BZ11" s="37">
        <f t="shared" si="46"/>
        <v>1.3268115085783216E-3</v>
      </c>
      <c r="CA11" s="37">
        <f t="shared" si="47"/>
        <v>36799.999999999971</v>
      </c>
      <c r="CB11" s="37">
        <f t="shared" si="48"/>
        <v>0.8</v>
      </c>
      <c r="CC11" s="37">
        <f t="shared" si="49"/>
        <v>4.6625240412015712E-3</v>
      </c>
      <c r="CD11" s="37">
        <f t="shared" si="50"/>
        <v>39199.999999999964</v>
      </c>
      <c r="CE11" s="37">
        <f t="shared" si="51"/>
        <v>0.8</v>
      </c>
      <c r="CF11" s="37">
        <f t="shared" si="52"/>
        <v>1.3302141644211979E-2</v>
      </c>
      <c r="CG11" s="37">
        <f t="shared" si="53"/>
        <v>41599.999999999964</v>
      </c>
      <c r="CH11" s="37">
        <f t="shared" si="54"/>
        <v>0.75</v>
      </c>
      <c r="CI11" s="37">
        <f t="shared" si="55"/>
        <v>2.8720340081973789E-2</v>
      </c>
      <c r="CJ11" s="37">
        <f t="shared" si="56"/>
        <v>43999.999999999964</v>
      </c>
      <c r="CK11" s="37">
        <f t="shared" si="57"/>
        <v>0.70588235294117652</v>
      </c>
      <c r="CL11" s="37">
        <f t="shared" si="58"/>
        <v>4.8023289301023134E-2</v>
      </c>
      <c r="CM11" s="37">
        <f t="shared" si="59"/>
        <v>47999.999999999956</v>
      </c>
      <c r="CN11" s="37">
        <f t="shared" si="60"/>
        <v>0.66666666666666663</v>
      </c>
      <c r="CO11" s="37">
        <f t="shared" si="61"/>
        <v>6.1047358358078459E-2</v>
      </c>
      <c r="CP11">
        <f t="shared" si="62"/>
        <v>3.6505421217419716E-3</v>
      </c>
      <c r="CQ11">
        <f t="shared" si="63"/>
        <v>16.591145773003745</v>
      </c>
      <c r="CR11">
        <f t="shared" si="64"/>
        <v>17</v>
      </c>
    </row>
    <row r="12" spans="1:157" ht="30">
      <c r="A12" s="248"/>
      <c r="B12" s="78" t="s">
        <v>99</v>
      </c>
      <c r="C12" s="86" t="s">
        <v>76</v>
      </c>
      <c r="D12" s="57">
        <v>1</v>
      </c>
      <c r="E12" s="57">
        <v>9</v>
      </c>
      <c r="F12" s="58" t="str">
        <f t="shared" si="0"/>
        <v>1-2</v>
      </c>
      <c r="G12" s="58">
        <f t="shared" si="1"/>
        <v>1.5</v>
      </c>
      <c r="H12" s="57">
        <v>1</v>
      </c>
      <c r="I12" s="57">
        <v>2</v>
      </c>
      <c r="J12" s="57">
        <v>1</v>
      </c>
      <c r="K12" s="104">
        <v>8</v>
      </c>
      <c r="L12" s="57" t="s">
        <v>279</v>
      </c>
      <c r="M12" s="57">
        <v>1</v>
      </c>
      <c r="N12" s="58" t="str">
        <f t="shared" si="65"/>
        <v>-</v>
      </c>
      <c r="O12" s="57" t="s">
        <v>257</v>
      </c>
      <c r="P12" s="57" t="s">
        <v>257</v>
      </c>
      <c r="Q12" s="57" t="s">
        <v>257</v>
      </c>
      <c r="R12" s="57" t="s">
        <v>257</v>
      </c>
      <c r="S12" s="57" t="s">
        <v>257</v>
      </c>
      <c r="T12" s="95">
        <v>3</v>
      </c>
      <c r="U12" s="57" t="s">
        <v>310</v>
      </c>
      <c r="V12" s="57">
        <v>1</v>
      </c>
      <c r="W12" s="57">
        <v>2</v>
      </c>
      <c r="X12" s="95">
        <v>13</v>
      </c>
      <c r="Y12" s="57">
        <v>2</v>
      </c>
      <c r="Z12" s="59" t="s">
        <v>231</v>
      </c>
      <c r="AA12" s="57">
        <f>'Способности и классы'!$G$16</f>
        <v>1.4</v>
      </c>
      <c r="AB12" s="57">
        <v>0</v>
      </c>
      <c r="AC12" s="60" t="s">
        <v>735</v>
      </c>
      <c r="AD12" s="60"/>
      <c r="AE12" s="57">
        <f>1.15*1.33</f>
        <v>1.5294999999999999</v>
      </c>
      <c r="AF12" s="57">
        <v>0</v>
      </c>
      <c r="AG12" s="61"/>
      <c r="AH12" s="62">
        <f t="shared" si="2"/>
        <v>0.5050762722761053</v>
      </c>
      <c r="AI12" s="62">
        <f t="shared" si="3"/>
        <v>179.99999999999983</v>
      </c>
      <c r="AJ12" s="62">
        <f t="shared" si="4"/>
        <v>4.3448909884915095</v>
      </c>
      <c r="AK12" s="62">
        <f t="shared" si="5"/>
        <v>2.0203050891044212</v>
      </c>
      <c r="AL12" s="62">
        <f t="shared" si="6"/>
        <v>89.999999999999915</v>
      </c>
      <c r="AM12" s="62">
        <f t="shared" si="7"/>
        <v>2.8407108280737803</v>
      </c>
      <c r="AN12" s="62">
        <f t="shared" si="8"/>
        <v>3.8074980525429476</v>
      </c>
      <c r="AO12" s="62">
        <f t="shared" si="9"/>
        <v>20.000000000000004</v>
      </c>
      <c r="AP12" s="62">
        <f t="shared" si="10"/>
        <v>1.7144579958374602</v>
      </c>
      <c r="AQ12" s="62">
        <f t="shared" si="11"/>
        <v>5.8925565098878963</v>
      </c>
      <c r="AR12" s="62">
        <f t="shared" si="12"/>
        <v>30.000000000000007</v>
      </c>
      <c r="AS12" s="62">
        <f t="shared" si="13"/>
        <v>1.9174630310283656</v>
      </c>
      <c r="AT12" s="62">
        <f t="shared" si="14"/>
        <v>7.6603234628542651</v>
      </c>
      <c r="AU12" s="62">
        <f t="shared" si="15"/>
        <v>11.250000000000002</v>
      </c>
      <c r="AV12" s="62">
        <f t="shared" si="16"/>
        <v>1.2118607146430391</v>
      </c>
      <c r="AW12" s="62">
        <f t="shared" si="17"/>
        <v>10.285189544531599</v>
      </c>
      <c r="AX12" s="62">
        <f t="shared" si="18"/>
        <v>5.9999999999999991</v>
      </c>
      <c r="AY12" s="62">
        <f t="shared" si="19"/>
        <v>0.71402241267818056</v>
      </c>
      <c r="AZ12" s="62">
        <f t="shared" si="20"/>
        <v>13.435028842544401</v>
      </c>
      <c r="BA12" s="62">
        <f t="shared" si="21"/>
        <v>3.7499999999999996</v>
      </c>
      <c r="BB12" s="62">
        <f t="shared" si="22"/>
        <v>0.3719540698783636</v>
      </c>
      <c r="BC12" s="62">
        <f t="shared" si="23"/>
        <v>15.556349186104045</v>
      </c>
      <c r="BD12" s="62">
        <f t="shared" si="24"/>
        <v>3.214285714285714</v>
      </c>
      <c r="BE12" s="62">
        <f t="shared" si="25"/>
        <v>0.22357227977343658</v>
      </c>
      <c r="BF12" s="62">
        <f t="shared" si="26"/>
        <v>21.824283369955168</v>
      </c>
      <c r="BG12" s="62">
        <f t="shared" si="27"/>
        <v>1.875</v>
      </c>
      <c r="BH12" s="62">
        <f t="shared" si="28"/>
        <v>8.5913473914165539E-2</v>
      </c>
      <c r="BI12" s="62">
        <f t="shared" si="29"/>
        <v>30.935921676911448</v>
      </c>
      <c r="BJ12" s="62">
        <f t="shared" si="30"/>
        <v>1.4285714285714286</v>
      </c>
      <c r="BK12" s="62">
        <f t="shared" si="31"/>
        <v>4.6178402036672499E-2</v>
      </c>
      <c r="BL12" s="62">
        <f t="shared" si="32"/>
        <v>39.143411101398165</v>
      </c>
      <c r="BM12" s="62">
        <f t="shared" si="33"/>
        <v>1.125</v>
      </c>
      <c r="BN12" s="62">
        <f t="shared" si="34"/>
        <v>2.8740469170808063E-2</v>
      </c>
      <c r="BO12" s="62">
        <f t="shared" si="35"/>
        <v>1602.7753706895078</v>
      </c>
      <c r="BP12" s="62">
        <f t="shared" si="36"/>
        <v>1</v>
      </c>
      <c r="BQ12" s="62">
        <f t="shared" si="37"/>
        <v>6.2391774810577718E-4</v>
      </c>
      <c r="BR12" s="62">
        <f t="shared" si="38"/>
        <v>2093.0360723121807</v>
      </c>
      <c r="BS12" s="62">
        <f t="shared" si="39"/>
        <v>1.2587412587412588</v>
      </c>
      <c r="BT12" s="62">
        <f t="shared" si="40"/>
        <v>8.713683205617723E-4</v>
      </c>
      <c r="BU12" s="62">
        <f t="shared" si="41"/>
        <v>2828.4271247461893</v>
      </c>
      <c r="BV12" s="62">
        <f t="shared" si="42"/>
        <v>0.75</v>
      </c>
      <c r="BW12" s="62">
        <f t="shared" si="43"/>
        <v>1.6913173701157596E-3</v>
      </c>
      <c r="BX12" s="62">
        <f t="shared" si="44"/>
        <v>4054.0788788028713</v>
      </c>
      <c r="BY12" s="62">
        <f t="shared" si="45"/>
        <v>0.69230769230769229</v>
      </c>
      <c r="BZ12" s="62">
        <f t="shared" si="46"/>
        <v>4.41829136123286E-3</v>
      </c>
      <c r="CA12" s="62">
        <f t="shared" si="47"/>
        <v>6505.3823869162379</v>
      </c>
      <c r="CB12" s="62">
        <f t="shared" si="48"/>
        <v>0.6428571428571429</v>
      </c>
      <c r="CC12" s="62">
        <f t="shared" si="49"/>
        <v>9.9407882314591269E-3</v>
      </c>
      <c r="CD12" s="62">
        <f t="shared" si="50"/>
        <v>13859.292911256332</v>
      </c>
      <c r="CE12" s="62">
        <f t="shared" si="51"/>
        <v>0.6</v>
      </c>
      <c r="CF12" s="62">
        <f t="shared" si="52"/>
        <v>1.797066178807126E-2</v>
      </c>
      <c r="CG12" s="62">
        <f t="shared" si="53"/>
        <v>29415.642097360349</v>
      </c>
      <c r="CH12" s="62">
        <f t="shared" si="54"/>
        <v>0.625</v>
      </c>
      <c r="CI12" s="62">
        <f t="shared" si="55"/>
        <v>3.0295145837156801E-2</v>
      </c>
      <c r="CJ12" s="62">
        <f t="shared" si="56"/>
        <v>31112.698372208062</v>
      </c>
      <c r="CK12" s="62">
        <f t="shared" si="57"/>
        <v>0.5625</v>
      </c>
      <c r="CL12" s="62">
        <f t="shared" si="58"/>
        <v>4.9627892547179447E-2</v>
      </c>
      <c r="CM12" s="62">
        <f t="shared" si="59"/>
        <v>33941.12549695425</v>
      </c>
      <c r="CN12" s="62">
        <f t="shared" si="60"/>
        <v>0.52941176470588236</v>
      </c>
      <c r="CO12" s="62">
        <f t="shared" si="61"/>
        <v>6.2844436598534781E-2</v>
      </c>
      <c r="CP12">
        <f t="shared" si="62"/>
        <v>1.1655368165157155E-2</v>
      </c>
      <c r="CQ12">
        <f t="shared" si="63"/>
        <v>16.85040713180825</v>
      </c>
      <c r="CR12">
        <f t="shared" si="64"/>
        <v>17</v>
      </c>
    </row>
    <row r="13" spans="1:157" ht="30">
      <c r="A13" s="248"/>
      <c r="B13" s="80" t="s">
        <v>167</v>
      </c>
      <c r="C13" s="88" t="s">
        <v>144</v>
      </c>
      <c r="D13" s="38">
        <v>1</v>
      </c>
      <c r="E13" s="38">
        <v>9</v>
      </c>
      <c r="F13" s="39" t="str">
        <f t="shared" si="0"/>
        <v>1-3</v>
      </c>
      <c r="G13" s="39">
        <f t="shared" si="1"/>
        <v>2</v>
      </c>
      <c r="H13" s="40">
        <v>1</v>
      </c>
      <c r="I13" s="40">
        <v>3</v>
      </c>
      <c r="J13" s="40">
        <v>1</v>
      </c>
      <c r="K13" s="106">
        <v>4</v>
      </c>
      <c r="L13" s="38" t="s">
        <v>271</v>
      </c>
      <c r="M13" s="38">
        <v>1</v>
      </c>
      <c r="N13" s="39" t="str">
        <f t="shared" si="65"/>
        <v>-</v>
      </c>
      <c r="O13" s="38" t="s">
        <v>257</v>
      </c>
      <c r="P13" s="38" t="s">
        <v>257</v>
      </c>
      <c r="Q13" s="38" t="s">
        <v>257</v>
      </c>
      <c r="R13" s="38" t="s">
        <v>257</v>
      </c>
      <c r="S13" s="38" t="s">
        <v>257</v>
      </c>
      <c r="T13" s="97">
        <v>2</v>
      </c>
      <c r="U13" s="38" t="s">
        <v>313</v>
      </c>
      <c r="V13" s="38">
        <v>1</v>
      </c>
      <c r="W13" s="38">
        <v>3</v>
      </c>
      <c r="X13" s="97">
        <v>13</v>
      </c>
      <c r="Y13" s="38">
        <v>1</v>
      </c>
      <c r="Z13" s="41" t="s">
        <v>232</v>
      </c>
      <c r="AA13" s="38">
        <f>'Способности и классы'!$G$8</f>
        <v>1</v>
      </c>
      <c r="AB13" s="38">
        <f>'Способности и классы'!H$5</f>
        <v>6</v>
      </c>
      <c r="AC13" s="42" t="s">
        <v>422</v>
      </c>
      <c r="AD13" s="42"/>
      <c r="AE13" s="38">
        <v>1.33</v>
      </c>
      <c r="AF13" s="38">
        <v>0</v>
      </c>
      <c r="AG13" s="43"/>
      <c r="AH13" s="44">
        <f t="shared" si="2"/>
        <v>0.52631578947368418</v>
      </c>
      <c r="AI13" s="44">
        <f t="shared" si="3"/>
        <v>179.99999999999983</v>
      </c>
      <c r="AJ13" s="44">
        <f t="shared" si="4"/>
        <v>4.3003769612566431</v>
      </c>
      <c r="AK13" s="44">
        <f t="shared" si="5"/>
        <v>2.2222222222222223</v>
      </c>
      <c r="AL13" s="44">
        <f t="shared" si="6"/>
        <v>89.999999999999915</v>
      </c>
      <c r="AM13" s="44">
        <f t="shared" si="7"/>
        <v>2.7672610568388261</v>
      </c>
      <c r="AN13" s="44">
        <f t="shared" si="8"/>
        <v>4.1176470588235299</v>
      </c>
      <c r="AO13" s="44">
        <f t="shared" si="9"/>
        <v>20.000000000000004</v>
      </c>
      <c r="AP13" s="44">
        <f t="shared" si="10"/>
        <v>1.6713745505749831</v>
      </c>
      <c r="AQ13" s="44">
        <f t="shared" si="11"/>
        <v>6.25</v>
      </c>
      <c r="AR13" s="44">
        <f t="shared" si="12"/>
        <v>22.500000000000004</v>
      </c>
      <c r="AS13" s="44">
        <f t="shared" si="13"/>
        <v>1.6692485217612372</v>
      </c>
      <c r="AT13" s="44">
        <f t="shared" si="14"/>
        <v>9.6296296296296298</v>
      </c>
      <c r="AU13" s="44">
        <f t="shared" si="15"/>
        <v>9.0000000000000018</v>
      </c>
      <c r="AV13" s="44">
        <f t="shared" si="16"/>
        <v>0.9667550799532344</v>
      </c>
      <c r="AW13" s="44">
        <f t="shared" si="17"/>
        <v>13.333333333333332</v>
      </c>
      <c r="AX13" s="44">
        <f t="shared" si="18"/>
        <v>5.9999999999999991</v>
      </c>
      <c r="AY13" s="44">
        <f t="shared" si="19"/>
        <v>0.60709662860678448</v>
      </c>
      <c r="AZ13" s="44">
        <f t="shared" si="20"/>
        <v>19.387755102040821</v>
      </c>
      <c r="BA13" s="44">
        <f t="shared" si="21"/>
        <v>3.7499999999999996</v>
      </c>
      <c r="BB13" s="44">
        <f t="shared" si="22"/>
        <v>0.27992417080658266</v>
      </c>
      <c r="BC13" s="44">
        <f t="shared" si="23"/>
        <v>28.205128205128204</v>
      </c>
      <c r="BD13" s="44">
        <f t="shared" si="24"/>
        <v>3.214285714285714</v>
      </c>
      <c r="BE13" s="44">
        <f t="shared" si="25"/>
        <v>0.12703359246810234</v>
      </c>
      <c r="BF13" s="44">
        <f t="shared" si="26"/>
        <v>41.666666666666671</v>
      </c>
      <c r="BG13" s="44">
        <f t="shared" si="27"/>
        <v>1.875</v>
      </c>
      <c r="BH13" s="44">
        <f t="shared" si="28"/>
        <v>4.4999999999999998E-2</v>
      </c>
      <c r="BI13" s="44">
        <f t="shared" si="29"/>
        <v>63.636363636363626</v>
      </c>
      <c r="BJ13" s="44">
        <f t="shared" si="30"/>
        <v>1.4285714285714286</v>
      </c>
      <c r="BK13" s="44">
        <f t="shared" si="31"/>
        <v>2.244897959183674E-2</v>
      </c>
      <c r="BL13" s="44">
        <f t="shared" si="32"/>
        <v>103.33333333333331</v>
      </c>
      <c r="BM13" s="44">
        <f t="shared" si="33"/>
        <v>1.125</v>
      </c>
      <c r="BN13" s="44">
        <f t="shared" si="34"/>
        <v>1.088709677419355E-2</v>
      </c>
      <c r="BO13" s="44">
        <f t="shared" si="35"/>
        <v>188.88888888888891</v>
      </c>
      <c r="BP13" s="44">
        <f t="shared" si="36"/>
        <v>0.90909090909090906</v>
      </c>
      <c r="BQ13" s="44">
        <f t="shared" si="37"/>
        <v>4.8128342245989299E-3</v>
      </c>
      <c r="BR13" s="44">
        <f t="shared" si="38"/>
        <v>462.50000000000006</v>
      </c>
      <c r="BS13" s="44">
        <f t="shared" si="39"/>
        <v>1.1538461538461537</v>
      </c>
      <c r="BT13" s="44">
        <f t="shared" si="40"/>
        <v>3.3665445132773932E-3</v>
      </c>
      <c r="BU13" s="44">
        <f t="shared" si="41"/>
        <v>31999.999999999971</v>
      </c>
      <c r="BV13" s="44">
        <f t="shared" si="42"/>
        <v>0.69230769230769229</v>
      </c>
      <c r="BW13" s="44">
        <f t="shared" si="43"/>
        <v>2.4251612123469326E-4</v>
      </c>
      <c r="BX13" s="44">
        <f t="shared" si="44"/>
        <v>34399.999999999971</v>
      </c>
      <c r="BY13" s="44">
        <f t="shared" si="45"/>
        <v>0.6428571428571429</v>
      </c>
      <c r="BZ13" s="44">
        <f t="shared" si="46"/>
        <v>1.1084663648875158E-3</v>
      </c>
      <c r="CA13" s="44">
        <f t="shared" si="47"/>
        <v>36799.999999999971</v>
      </c>
      <c r="CB13" s="44">
        <f t="shared" si="48"/>
        <v>0.6</v>
      </c>
      <c r="CC13" s="44">
        <f t="shared" si="49"/>
        <v>4.0378642654362428E-3</v>
      </c>
      <c r="CD13" s="44">
        <f t="shared" si="50"/>
        <v>39199.999999999964</v>
      </c>
      <c r="CE13" s="44">
        <f t="shared" si="51"/>
        <v>0.6</v>
      </c>
      <c r="CF13" s="44">
        <f t="shared" si="52"/>
        <v>1.1856215195592094E-2</v>
      </c>
      <c r="CG13" s="44">
        <f t="shared" si="53"/>
        <v>41599.999999999964</v>
      </c>
      <c r="CH13" s="44">
        <f t="shared" si="54"/>
        <v>0.5625</v>
      </c>
      <c r="CI13" s="44">
        <f t="shared" si="55"/>
        <v>2.6156792595263993E-2</v>
      </c>
      <c r="CJ13" s="44">
        <f t="shared" si="56"/>
        <v>43999.999999999964</v>
      </c>
      <c r="CK13" s="44">
        <f t="shared" si="57"/>
        <v>0.52941176470588236</v>
      </c>
      <c r="CL13" s="44">
        <f t="shared" si="58"/>
        <v>4.4370441558935797E-2</v>
      </c>
      <c r="CM13" s="44">
        <f t="shared" si="59"/>
        <v>47999.999999999956</v>
      </c>
      <c r="CN13" s="44">
        <f t="shared" si="60"/>
        <v>0.5</v>
      </c>
      <c r="CO13" s="44">
        <f t="shared" si="61"/>
        <v>5.6810968323374976E-2</v>
      </c>
      <c r="CP13">
        <f t="shared" si="62"/>
        <v>4.2254979340000361E-3</v>
      </c>
      <c r="CQ13">
        <f t="shared" si="63"/>
        <v>17.229260516173021</v>
      </c>
      <c r="CR13">
        <f t="shared" si="64"/>
        <v>18</v>
      </c>
      <c r="CT13" t="s">
        <v>644</v>
      </c>
      <c r="CU13">
        <v>1</v>
      </c>
    </row>
    <row r="14" spans="1:157" ht="21">
      <c r="A14" s="248"/>
      <c r="B14" s="125" t="s">
        <v>31</v>
      </c>
      <c r="C14" s="92" t="s">
        <v>32</v>
      </c>
      <c r="D14" s="63">
        <v>1</v>
      </c>
      <c r="E14" s="63">
        <v>9</v>
      </c>
      <c r="F14" s="64" t="str">
        <f t="shared" si="0"/>
        <v>1-2</v>
      </c>
      <c r="G14" s="64">
        <f t="shared" si="1"/>
        <v>1.5</v>
      </c>
      <c r="H14" s="63">
        <v>1</v>
      </c>
      <c r="I14" s="63">
        <v>2</v>
      </c>
      <c r="J14" s="63">
        <v>1</v>
      </c>
      <c r="K14" s="110">
        <v>4</v>
      </c>
      <c r="L14" s="63" t="s">
        <v>272</v>
      </c>
      <c r="M14" s="63">
        <v>1</v>
      </c>
      <c r="N14" s="64" t="str">
        <f t="shared" si="65"/>
        <v>-</v>
      </c>
      <c r="O14" s="63" t="s">
        <v>257</v>
      </c>
      <c r="P14" s="63" t="s">
        <v>257</v>
      </c>
      <c r="Q14" s="63" t="s">
        <v>257</v>
      </c>
      <c r="R14" s="63" t="s">
        <v>257</v>
      </c>
      <c r="S14" s="63" t="s">
        <v>257</v>
      </c>
      <c r="T14" s="101">
        <v>1</v>
      </c>
      <c r="U14" s="63" t="s">
        <v>313</v>
      </c>
      <c r="V14" s="63">
        <v>1</v>
      </c>
      <c r="W14" s="63">
        <v>4</v>
      </c>
      <c r="X14" s="101">
        <v>7</v>
      </c>
      <c r="Y14" s="63">
        <v>1</v>
      </c>
      <c r="Z14" s="65" t="s">
        <v>233</v>
      </c>
      <c r="AA14" s="63">
        <f>'Способности и классы'!$G$28</f>
        <v>1.1499999999999999</v>
      </c>
      <c r="AB14" s="63">
        <v>0</v>
      </c>
      <c r="AC14" s="66" t="s">
        <v>729</v>
      </c>
      <c r="AD14" s="66"/>
      <c r="AE14" s="63">
        <v>1</v>
      </c>
      <c r="AF14" s="63">
        <v>12</v>
      </c>
      <c r="AG14" s="67"/>
      <c r="AH14" s="68">
        <f t="shared" si="2"/>
        <v>0.7142857142857143</v>
      </c>
      <c r="AI14" s="68">
        <f t="shared" si="3"/>
        <v>22.5</v>
      </c>
      <c r="AJ14" s="68">
        <f t="shared" si="4"/>
        <v>2.3690686102687932</v>
      </c>
      <c r="AK14" s="68">
        <f t="shared" si="5"/>
        <v>2.8571428571428572</v>
      </c>
      <c r="AL14" s="68">
        <f t="shared" si="6"/>
        <v>9</v>
      </c>
      <c r="AM14" s="68">
        <f t="shared" si="7"/>
        <v>1.370993520600962</v>
      </c>
      <c r="AN14" s="68">
        <f t="shared" si="8"/>
        <v>5.3846153846153841</v>
      </c>
      <c r="AO14" s="68">
        <f t="shared" si="9"/>
        <v>20.000000000000004</v>
      </c>
      <c r="AP14" s="68">
        <f t="shared" si="10"/>
        <v>1.5318261356730116</v>
      </c>
      <c r="AQ14" s="68">
        <f t="shared" si="11"/>
        <v>8.3333333333333339</v>
      </c>
      <c r="AR14" s="68">
        <f t="shared" si="12"/>
        <v>3.2142857142857144</v>
      </c>
      <c r="AS14" s="68">
        <f t="shared" si="13"/>
        <v>0.68313461138587728</v>
      </c>
      <c r="AT14" s="68">
        <f t="shared" si="14"/>
        <v>12.037037037037036</v>
      </c>
      <c r="AU14" s="68">
        <f t="shared" si="15"/>
        <v>2.25</v>
      </c>
      <c r="AV14" s="68">
        <f t="shared" si="16"/>
        <v>0.43234601527373528</v>
      </c>
      <c r="AW14" s="68">
        <f t="shared" si="17"/>
        <v>18.18181818181818</v>
      </c>
      <c r="AX14" s="68">
        <f t="shared" si="18"/>
        <v>1.6666666666666665</v>
      </c>
      <c r="AY14" s="68">
        <f t="shared" si="19"/>
        <v>0.22458572553750036</v>
      </c>
      <c r="AZ14" s="68">
        <f t="shared" si="20"/>
        <v>27.142857142857146</v>
      </c>
      <c r="BA14" s="68">
        <f t="shared" si="21"/>
        <v>1.2857142857142858</v>
      </c>
      <c r="BB14" s="68">
        <f t="shared" si="22"/>
        <v>9.4081428741999359E-2</v>
      </c>
      <c r="BC14" s="68">
        <f t="shared" si="23"/>
        <v>36.666666666666671</v>
      </c>
      <c r="BD14" s="68">
        <f t="shared" si="24"/>
        <v>2.8125</v>
      </c>
      <c r="BE14" s="68">
        <f t="shared" si="25"/>
        <v>8.7212762998647261E-2</v>
      </c>
      <c r="BF14" s="68">
        <f t="shared" si="26"/>
        <v>55.555555555555557</v>
      </c>
      <c r="BG14" s="68">
        <f t="shared" si="27"/>
        <v>1</v>
      </c>
      <c r="BH14" s="68">
        <f t="shared" si="28"/>
        <v>1.7999999999999999E-2</v>
      </c>
      <c r="BI14" s="68">
        <f t="shared" si="29"/>
        <v>87.499999999999986</v>
      </c>
      <c r="BJ14" s="68">
        <f t="shared" si="30"/>
        <v>0.9</v>
      </c>
      <c r="BK14" s="68">
        <f t="shared" si="31"/>
        <v>1.0285714285714287E-2</v>
      </c>
      <c r="BL14" s="68">
        <f t="shared" si="32"/>
        <v>129.16666666666663</v>
      </c>
      <c r="BM14" s="68">
        <f t="shared" si="33"/>
        <v>0.81818181818181823</v>
      </c>
      <c r="BN14" s="68">
        <f t="shared" si="34"/>
        <v>6.3343108504398853E-3</v>
      </c>
      <c r="BO14" s="68">
        <f t="shared" si="35"/>
        <v>6800.0000000000009</v>
      </c>
      <c r="BP14" s="68">
        <f t="shared" si="36"/>
        <v>0.81818181818181823</v>
      </c>
      <c r="BQ14" s="68">
        <f t="shared" si="37"/>
        <v>1.2032085561497325E-4</v>
      </c>
      <c r="BR14" s="68">
        <f t="shared" si="38"/>
        <v>14800.000000000002</v>
      </c>
      <c r="BS14" s="68">
        <f t="shared" si="39"/>
        <v>1.1538461538461537</v>
      </c>
      <c r="BT14" s="68">
        <f t="shared" si="40"/>
        <v>1.2510995900508892E-4</v>
      </c>
      <c r="BU14" s="68">
        <f t="shared" si="41"/>
        <v>31999.999999999971</v>
      </c>
      <c r="BV14" s="68">
        <f t="shared" si="42"/>
        <v>0.69230769230769229</v>
      </c>
      <c r="BW14" s="68">
        <f t="shared" si="43"/>
        <v>2.4251612123469326E-4</v>
      </c>
      <c r="BX14" s="68">
        <f t="shared" si="44"/>
        <v>34399.999999999971</v>
      </c>
      <c r="BY14" s="68">
        <f t="shared" si="45"/>
        <v>0.6428571428571429</v>
      </c>
      <c r="BZ14" s="68">
        <f t="shared" si="46"/>
        <v>1.1084663648875158E-3</v>
      </c>
      <c r="CA14" s="68">
        <f t="shared" si="47"/>
        <v>36799.999999999971</v>
      </c>
      <c r="CB14" s="68">
        <f t="shared" si="48"/>
        <v>0.6</v>
      </c>
      <c r="CC14" s="68">
        <f t="shared" si="49"/>
        <v>4.0378642654362428E-3</v>
      </c>
      <c r="CD14" s="68">
        <f t="shared" si="50"/>
        <v>39199.999999999964</v>
      </c>
      <c r="CE14" s="68">
        <f t="shared" si="51"/>
        <v>0.5625</v>
      </c>
      <c r="CF14" s="68">
        <f t="shared" si="52"/>
        <v>1.1554059079799455E-2</v>
      </c>
      <c r="CG14" s="68">
        <f t="shared" si="53"/>
        <v>41599.999999999964</v>
      </c>
      <c r="CH14" s="68">
        <f t="shared" si="54"/>
        <v>0.52941176470588236</v>
      </c>
      <c r="CI14" s="68">
        <f t="shared" si="55"/>
        <v>2.5646469216588353E-2</v>
      </c>
      <c r="CJ14" s="68">
        <f t="shared" si="56"/>
        <v>43999.999999999964</v>
      </c>
      <c r="CK14" s="68">
        <f t="shared" si="57"/>
        <v>0.5</v>
      </c>
      <c r="CL14" s="68">
        <f t="shared" si="58"/>
        <v>4.3678454709476185E-2</v>
      </c>
      <c r="CM14" s="68">
        <f t="shared" si="59"/>
        <v>47999.999999999956</v>
      </c>
      <c r="CN14" s="68">
        <f t="shared" si="60"/>
        <v>0.47368421052631576</v>
      </c>
      <c r="CO14" s="68">
        <f t="shared" si="61"/>
        <v>5.6048232016609752E-2</v>
      </c>
      <c r="CP14">
        <f t="shared" si="62"/>
        <v>8.284475339869334E-4</v>
      </c>
      <c r="CQ14">
        <f t="shared" si="63"/>
        <v>17.852022723274054</v>
      </c>
      <c r="CR14">
        <f t="shared" si="64"/>
        <v>18</v>
      </c>
      <c r="CT14" t="s">
        <v>645</v>
      </c>
      <c r="CU14">
        <v>1</v>
      </c>
    </row>
    <row r="15" spans="1:157" ht="30">
      <c r="A15" s="248"/>
      <c r="B15" s="81" t="s">
        <v>186</v>
      </c>
      <c r="C15" s="89" t="s">
        <v>168</v>
      </c>
      <c r="D15" s="51">
        <v>1</v>
      </c>
      <c r="E15" s="51">
        <v>12</v>
      </c>
      <c r="F15" s="52" t="str">
        <f t="shared" si="0"/>
        <v>2-3</v>
      </c>
      <c r="G15" s="52">
        <f t="shared" si="1"/>
        <v>2.5</v>
      </c>
      <c r="H15" s="51">
        <v>2</v>
      </c>
      <c r="I15" s="51">
        <v>3</v>
      </c>
      <c r="J15" s="51">
        <v>1</v>
      </c>
      <c r="K15" s="107">
        <v>6</v>
      </c>
      <c r="L15" s="51" t="s">
        <v>272</v>
      </c>
      <c r="M15" s="51">
        <v>1</v>
      </c>
      <c r="N15" s="52" t="str">
        <f t="shared" si="65"/>
        <v>-</v>
      </c>
      <c r="O15" s="51" t="s">
        <v>257</v>
      </c>
      <c r="P15" s="51" t="s">
        <v>257</v>
      </c>
      <c r="Q15" s="51" t="s">
        <v>257</v>
      </c>
      <c r="R15" s="51" t="s">
        <v>257</v>
      </c>
      <c r="S15" s="51" t="s">
        <v>257</v>
      </c>
      <c r="T15" s="98">
        <v>1</v>
      </c>
      <c r="U15" s="51" t="s">
        <v>313</v>
      </c>
      <c r="V15" s="51">
        <v>1</v>
      </c>
      <c r="W15" s="51">
        <v>4</v>
      </c>
      <c r="X15" s="98">
        <v>8</v>
      </c>
      <c r="Y15" s="51">
        <v>1</v>
      </c>
      <c r="Z15" s="53" t="s">
        <v>233</v>
      </c>
      <c r="AA15" s="51">
        <f>'Способности и классы'!$G$28</f>
        <v>1.1499999999999999</v>
      </c>
      <c r="AB15" s="51">
        <v>0</v>
      </c>
      <c r="AC15" s="54" t="s">
        <v>592</v>
      </c>
      <c r="AD15" s="54"/>
      <c r="AE15" s="51">
        <v>1.6</v>
      </c>
      <c r="AF15" s="51">
        <v>0</v>
      </c>
      <c r="AG15" s="55"/>
      <c r="AH15" s="56">
        <f t="shared" si="2"/>
        <v>0.41666666666666669</v>
      </c>
      <c r="AI15" s="56">
        <f t="shared" si="3"/>
        <v>39.999999999999993</v>
      </c>
      <c r="AJ15" s="56">
        <f t="shared" si="4"/>
        <v>3.1301691601465746</v>
      </c>
      <c r="AK15" s="56">
        <f t="shared" si="5"/>
        <v>1.7391304347826089</v>
      </c>
      <c r="AL15" s="56">
        <f t="shared" si="6"/>
        <v>15</v>
      </c>
      <c r="AM15" s="56">
        <f t="shared" si="7"/>
        <v>1.8085634657050063</v>
      </c>
      <c r="AN15" s="56">
        <f t="shared" si="8"/>
        <v>3.1818181818181817</v>
      </c>
      <c r="AO15" s="56">
        <f t="shared" si="9"/>
        <v>26.666666666666668</v>
      </c>
      <c r="AP15" s="56">
        <f t="shared" si="10"/>
        <v>1.9955855302014036</v>
      </c>
      <c r="AQ15" s="56">
        <f t="shared" si="11"/>
        <v>5</v>
      </c>
      <c r="AR15" s="56">
        <f t="shared" si="12"/>
        <v>5</v>
      </c>
      <c r="AS15" s="56">
        <f t="shared" si="13"/>
        <v>1</v>
      </c>
      <c r="AT15" s="56">
        <f t="shared" si="14"/>
        <v>6.8421052631578947</v>
      </c>
      <c r="AU15" s="56">
        <f t="shared" si="15"/>
        <v>3.4285714285714284</v>
      </c>
      <c r="AV15" s="56">
        <f t="shared" si="16"/>
        <v>0.70788339512867593</v>
      </c>
      <c r="AW15" s="56">
        <f t="shared" si="17"/>
        <v>8.8888888888888893</v>
      </c>
      <c r="AX15" s="56">
        <f t="shared" si="18"/>
        <v>2.4999999999999996</v>
      </c>
      <c r="AY15" s="56">
        <f t="shared" si="19"/>
        <v>0.45256694663776209</v>
      </c>
      <c r="AZ15" s="56">
        <f t="shared" si="20"/>
        <v>12.418300653594772</v>
      </c>
      <c r="BA15" s="56">
        <f t="shared" si="21"/>
        <v>1.9047619047619049</v>
      </c>
      <c r="BB15" s="56">
        <f t="shared" si="22"/>
        <v>0.23387206913777078</v>
      </c>
      <c r="BC15" s="56">
        <f t="shared" si="23"/>
        <v>17.187499999999996</v>
      </c>
      <c r="BD15" s="56">
        <f t="shared" si="24"/>
        <v>3.75</v>
      </c>
      <c r="BE15" s="56">
        <f t="shared" si="25"/>
        <v>0.23543857944989294</v>
      </c>
      <c r="BF15" s="56">
        <f t="shared" si="26"/>
        <v>23.809523809523814</v>
      </c>
      <c r="BG15" s="56">
        <f t="shared" si="27"/>
        <v>1.3333333333333333</v>
      </c>
      <c r="BH15" s="56">
        <f t="shared" si="28"/>
        <v>5.5999999999999987E-2</v>
      </c>
      <c r="BI15" s="56">
        <f t="shared" si="29"/>
        <v>33.333333333333336</v>
      </c>
      <c r="BJ15" s="56">
        <f t="shared" si="30"/>
        <v>1.2</v>
      </c>
      <c r="BK15" s="56">
        <f t="shared" si="31"/>
        <v>3.5999999999999997E-2</v>
      </c>
      <c r="BL15" s="56">
        <f t="shared" si="32"/>
        <v>47.692307692307693</v>
      </c>
      <c r="BM15" s="56">
        <f t="shared" si="33"/>
        <v>1.0909090909090908</v>
      </c>
      <c r="BN15" s="56">
        <f t="shared" si="34"/>
        <v>2.2873900293255131E-2</v>
      </c>
      <c r="BO15" s="56">
        <f t="shared" si="35"/>
        <v>77.272727272727266</v>
      </c>
      <c r="BP15" s="56">
        <f t="shared" si="36"/>
        <v>1.0909090909090908</v>
      </c>
      <c r="BQ15" s="56">
        <f t="shared" si="37"/>
        <v>1.411764705882353E-2</v>
      </c>
      <c r="BR15" s="56">
        <f t="shared" si="38"/>
        <v>123.33333333333331</v>
      </c>
      <c r="BS15" s="56">
        <f t="shared" si="39"/>
        <v>1.5384615384615383</v>
      </c>
      <c r="BT15" s="56">
        <f t="shared" si="40"/>
        <v>1.5531230505985772E-2</v>
      </c>
      <c r="BU15" s="56">
        <f t="shared" si="41"/>
        <v>222.22222222222226</v>
      </c>
      <c r="BV15" s="56">
        <f t="shared" si="42"/>
        <v>0.92307692307692313</v>
      </c>
      <c r="BW15" s="56">
        <f t="shared" si="43"/>
        <v>1.4265896400252715E-2</v>
      </c>
      <c r="BX15" s="56">
        <f t="shared" si="44"/>
        <v>537.50000000000011</v>
      </c>
      <c r="BY15" s="56">
        <f t="shared" si="45"/>
        <v>0.8571428571428571</v>
      </c>
      <c r="BZ15" s="56">
        <f t="shared" si="46"/>
        <v>1.7851376660494137E-2</v>
      </c>
      <c r="CA15" s="56">
        <f t="shared" si="47"/>
        <v>36799.999999999971</v>
      </c>
      <c r="CB15" s="56">
        <f t="shared" si="48"/>
        <v>0.8</v>
      </c>
      <c r="CC15" s="56">
        <f t="shared" si="49"/>
        <v>4.6625240412015712E-3</v>
      </c>
      <c r="CD15" s="56">
        <f t="shared" si="50"/>
        <v>39199.999999999964</v>
      </c>
      <c r="CE15" s="56">
        <f t="shared" si="51"/>
        <v>0.75</v>
      </c>
      <c r="CF15" s="56">
        <f t="shared" si="52"/>
        <v>1.2963136035370387E-2</v>
      </c>
      <c r="CG15" s="56">
        <f t="shared" si="53"/>
        <v>41599.999999999964</v>
      </c>
      <c r="CH15" s="56">
        <f t="shared" si="54"/>
        <v>0.70588235294117652</v>
      </c>
      <c r="CI15" s="56">
        <f t="shared" si="55"/>
        <v>2.816000146499829E-2</v>
      </c>
      <c r="CJ15" s="56">
        <f t="shared" si="56"/>
        <v>43999.999999999964</v>
      </c>
      <c r="CK15" s="56">
        <f t="shared" si="57"/>
        <v>0.66666666666666663</v>
      </c>
      <c r="CL15" s="56">
        <f t="shared" si="58"/>
        <v>4.727433383660741E-2</v>
      </c>
      <c r="CM15" s="56">
        <f t="shared" si="59"/>
        <v>47999.999999999956</v>
      </c>
      <c r="CN15" s="56">
        <f t="shared" si="60"/>
        <v>0.63157894736842102</v>
      </c>
      <c r="CO15" s="56">
        <f t="shared" si="61"/>
        <v>6.0227744856918383E-2</v>
      </c>
      <c r="CP15">
        <f t="shared" si="62"/>
        <v>1.6009605315476069E-2</v>
      </c>
      <c r="CQ15">
        <f t="shared" si="63"/>
        <v>19.131642202595053</v>
      </c>
      <c r="CR15">
        <f t="shared" si="64"/>
        <v>20</v>
      </c>
      <c r="CT15" t="s">
        <v>646</v>
      </c>
      <c r="CU15">
        <v>1</v>
      </c>
    </row>
    <row r="16" spans="1:157" ht="30">
      <c r="A16" s="248"/>
      <c r="B16" s="125" t="s">
        <v>31</v>
      </c>
      <c r="C16" s="92" t="s">
        <v>33</v>
      </c>
      <c r="D16" s="63">
        <v>1</v>
      </c>
      <c r="E16" s="63">
        <v>12</v>
      </c>
      <c r="F16" s="64" t="str">
        <f t="shared" si="0"/>
        <v>2-3</v>
      </c>
      <c r="G16" s="64">
        <f t="shared" si="1"/>
        <v>2.5</v>
      </c>
      <c r="H16" s="63">
        <v>2</v>
      </c>
      <c r="I16" s="63">
        <v>3</v>
      </c>
      <c r="J16" s="63">
        <v>1</v>
      </c>
      <c r="K16" s="110">
        <v>5</v>
      </c>
      <c r="L16" s="63" t="s">
        <v>271</v>
      </c>
      <c r="M16" s="63">
        <v>1</v>
      </c>
      <c r="N16" s="64" t="str">
        <f t="shared" si="65"/>
        <v>-</v>
      </c>
      <c r="O16" s="63" t="s">
        <v>257</v>
      </c>
      <c r="P16" s="63" t="s">
        <v>257</v>
      </c>
      <c r="Q16" s="63" t="s">
        <v>257</v>
      </c>
      <c r="R16" s="63" t="s">
        <v>257</v>
      </c>
      <c r="S16" s="63" t="s">
        <v>257</v>
      </c>
      <c r="T16" s="101">
        <v>7</v>
      </c>
      <c r="U16" s="63" t="s">
        <v>315</v>
      </c>
      <c r="V16" s="63">
        <v>1</v>
      </c>
      <c r="W16" s="63">
        <v>4</v>
      </c>
      <c r="X16" s="101">
        <v>8</v>
      </c>
      <c r="Y16" s="63">
        <v>1</v>
      </c>
      <c r="Z16" s="65" t="s">
        <v>233</v>
      </c>
      <c r="AA16" s="63">
        <f>'Способности и классы'!$G$28</f>
        <v>1.1499999999999999</v>
      </c>
      <c r="AB16" s="63">
        <v>0</v>
      </c>
      <c r="AC16" s="66" t="s">
        <v>461</v>
      </c>
      <c r="AD16" s="66"/>
      <c r="AE16" s="63">
        <v>1.3</v>
      </c>
      <c r="AF16" s="63">
        <v>0</v>
      </c>
      <c r="AG16" s="67"/>
      <c r="AH16" s="68">
        <f t="shared" si="2"/>
        <v>0.41666666666666669</v>
      </c>
      <c r="AI16" s="68">
        <f t="shared" si="3"/>
        <v>1599.9999999999998</v>
      </c>
      <c r="AJ16" s="68">
        <f t="shared" si="4"/>
        <v>7.8719586850617205</v>
      </c>
      <c r="AK16" s="68">
        <f t="shared" si="5"/>
        <v>1.7391304347826089</v>
      </c>
      <c r="AL16" s="68">
        <f t="shared" si="6"/>
        <v>30</v>
      </c>
      <c r="AM16" s="68">
        <f t="shared" si="7"/>
        <v>2.1883511034810161</v>
      </c>
      <c r="AN16" s="68">
        <f t="shared" si="8"/>
        <v>3.1818181818181817</v>
      </c>
      <c r="AO16" s="68">
        <f t="shared" si="9"/>
        <v>40</v>
      </c>
      <c r="AP16" s="68">
        <f t="shared" si="10"/>
        <v>2.2766695838704774</v>
      </c>
      <c r="AQ16" s="68">
        <f t="shared" si="11"/>
        <v>5</v>
      </c>
      <c r="AR16" s="68">
        <f t="shared" si="12"/>
        <v>6.666666666666667</v>
      </c>
      <c r="AS16" s="68">
        <f t="shared" si="13"/>
        <v>1.1219551454461996</v>
      </c>
      <c r="AT16" s="68">
        <f t="shared" si="14"/>
        <v>6.8421052631578947</v>
      </c>
      <c r="AU16" s="68">
        <f t="shared" si="15"/>
        <v>5.7142857142857153</v>
      </c>
      <c r="AV16" s="68">
        <f t="shared" si="16"/>
        <v>0.91387353346337552</v>
      </c>
      <c r="AW16" s="68">
        <f t="shared" si="17"/>
        <v>9.8765432098765427</v>
      </c>
      <c r="AX16" s="68">
        <f t="shared" si="18"/>
        <v>3.75</v>
      </c>
      <c r="AY16" s="68">
        <f t="shared" si="19"/>
        <v>0.54593562772176274</v>
      </c>
      <c r="AZ16" s="68">
        <f t="shared" si="20"/>
        <v>13.970588235294116</v>
      </c>
      <c r="BA16" s="68">
        <f t="shared" si="21"/>
        <v>2.6666666666666665</v>
      </c>
      <c r="BB16" s="68">
        <f t="shared" si="22"/>
        <v>0.27706673105696616</v>
      </c>
      <c r="BC16" s="68">
        <f t="shared" si="23"/>
        <v>19.642857142857146</v>
      </c>
      <c r="BD16" s="68">
        <f t="shared" si="24"/>
        <v>6</v>
      </c>
      <c r="BE16" s="68">
        <f t="shared" si="25"/>
        <v>0.32411509853479786</v>
      </c>
      <c r="BF16" s="68">
        <f t="shared" si="26"/>
        <v>27.777777777777782</v>
      </c>
      <c r="BG16" s="68">
        <f t="shared" si="27"/>
        <v>2</v>
      </c>
      <c r="BH16" s="68">
        <f t="shared" si="28"/>
        <v>7.1999999999999995E-2</v>
      </c>
      <c r="BI16" s="68">
        <f t="shared" si="29"/>
        <v>40</v>
      </c>
      <c r="BJ16" s="68">
        <f t="shared" si="30"/>
        <v>1.7142857142857142</v>
      </c>
      <c r="BK16" s="68">
        <f t="shared" si="31"/>
        <v>4.2857142857142858E-2</v>
      </c>
      <c r="BL16" s="68">
        <f t="shared" si="32"/>
        <v>59.615384615384613</v>
      </c>
      <c r="BM16" s="68">
        <f t="shared" si="33"/>
        <v>1.5</v>
      </c>
      <c r="BN16" s="68">
        <f t="shared" si="34"/>
        <v>2.5161290322580646E-2</v>
      </c>
      <c r="BO16" s="68">
        <f t="shared" si="35"/>
        <v>103.030303030303</v>
      </c>
      <c r="BP16" s="68">
        <f t="shared" si="36"/>
        <v>1.5</v>
      </c>
      <c r="BQ16" s="68">
        <f t="shared" si="37"/>
        <v>1.4558823529411768E-2</v>
      </c>
      <c r="BR16" s="68">
        <f t="shared" si="38"/>
        <v>185.00000000000003</v>
      </c>
      <c r="BS16" s="68">
        <f t="shared" si="39"/>
        <v>2.0512820512820511</v>
      </c>
      <c r="BT16" s="68">
        <f t="shared" si="40"/>
        <v>1.3887081010849419E-2</v>
      </c>
      <c r="BU16" s="68">
        <f t="shared" si="41"/>
        <v>444.44444444444451</v>
      </c>
      <c r="BV16" s="68">
        <f t="shared" si="42"/>
        <v>1.2</v>
      </c>
      <c r="BW16" s="68">
        <f t="shared" si="43"/>
        <v>1.0216612397306169E-2</v>
      </c>
      <c r="BX16" s="68">
        <f t="shared" si="44"/>
        <v>1074.9999999999991</v>
      </c>
      <c r="BY16" s="68">
        <f t="shared" si="45"/>
        <v>1.2</v>
      </c>
      <c r="BZ16" s="68">
        <f t="shared" si="46"/>
        <v>1.4284267961712355E-2</v>
      </c>
      <c r="CA16" s="68">
        <f t="shared" si="47"/>
        <v>36799.999999999971</v>
      </c>
      <c r="CB16" s="68">
        <f t="shared" si="48"/>
        <v>1.0909090909090908</v>
      </c>
      <c r="CC16" s="68">
        <f t="shared" si="49"/>
        <v>5.4446550648047098E-3</v>
      </c>
      <c r="CD16" s="68">
        <f t="shared" si="50"/>
        <v>39199.999999999964</v>
      </c>
      <c r="CE16" s="68">
        <f t="shared" si="51"/>
        <v>1</v>
      </c>
      <c r="CF16" s="68">
        <f t="shared" si="52"/>
        <v>1.454405717600285E-2</v>
      </c>
      <c r="CG16" s="68">
        <f t="shared" si="53"/>
        <v>41599.999999999964</v>
      </c>
      <c r="CH16" s="68">
        <f t="shared" si="54"/>
        <v>1</v>
      </c>
      <c r="CI16" s="68">
        <f t="shared" si="55"/>
        <v>3.1535133041257574E-2</v>
      </c>
      <c r="CJ16" s="68">
        <f t="shared" si="56"/>
        <v>43999.999999999964</v>
      </c>
      <c r="CK16" s="68">
        <f t="shared" si="57"/>
        <v>0.92307692307692313</v>
      </c>
      <c r="CL16" s="68">
        <f t="shared" si="58"/>
        <v>5.1700046623593982E-2</v>
      </c>
      <c r="CM16" s="68">
        <f t="shared" si="59"/>
        <v>47999.999999999956</v>
      </c>
      <c r="CN16" s="68">
        <f t="shared" si="60"/>
        <v>0.8571428571428571</v>
      </c>
      <c r="CO16" s="68">
        <f t="shared" si="61"/>
        <v>6.5005932603436942E-2</v>
      </c>
      <c r="CP16">
        <f t="shared" si="62"/>
        <v>1.7080806516620636E-2</v>
      </c>
      <c r="CQ16">
        <f t="shared" si="63"/>
        <v>19.63375418386293</v>
      </c>
      <c r="CR16">
        <f t="shared" si="64"/>
        <v>20</v>
      </c>
    </row>
    <row r="17" spans="1:103" ht="30">
      <c r="A17" s="248"/>
      <c r="B17" s="83" t="s">
        <v>230</v>
      </c>
      <c r="C17" s="91" t="s">
        <v>210</v>
      </c>
      <c r="D17" s="45">
        <v>1</v>
      </c>
      <c r="E17" s="45">
        <v>15</v>
      </c>
      <c r="F17" s="46" t="str">
        <f t="shared" si="0"/>
        <v>1-4</v>
      </c>
      <c r="G17" s="46">
        <f t="shared" si="1"/>
        <v>2.5</v>
      </c>
      <c r="H17" s="45">
        <v>1</v>
      </c>
      <c r="I17" s="45">
        <v>4</v>
      </c>
      <c r="J17" s="45">
        <v>1</v>
      </c>
      <c r="K17" s="109">
        <v>4</v>
      </c>
      <c r="L17" s="45" t="s">
        <v>271</v>
      </c>
      <c r="M17" s="45">
        <v>1</v>
      </c>
      <c r="N17" s="46" t="str">
        <f t="shared" si="65"/>
        <v>-</v>
      </c>
      <c r="O17" s="45" t="s">
        <v>257</v>
      </c>
      <c r="P17" s="45" t="s">
        <v>257</v>
      </c>
      <c r="Q17" s="45" t="s">
        <v>257</v>
      </c>
      <c r="R17" s="45" t="s">
        <v>257</v>
      </c>
      <c r="S17" s="45" t="s">
        <v>257</v>
      </c>
      <c r="T17" s="100">
        <v>5</v>
      </c>
      <c r="U17" s="45" t="s">
        <v>310</v>
      </c>
      <c r="V17" s="45">
        <v>1</v>
      </c>
      <c r="W17" s="45">
        <v>5</v>
      </c>
      <c r="X17" s="100">
        <v>7</v>
      </c>
      <c r="Y17" s="45">
        <v>1</v>
      </c>
      <c r="Z17" s="47" t="s">
        <v>231</v>
      </c>
      <c r="AA17" s="45">
        <f>'Способности и классы'!$G$16</f>
        <v>1.4</v>
      </c>
      <c r="AB17" s="45">
        <v>0</v>
      </c>
      <c r="AC17" s="48" t="s">
        <v>750</v>
      </c>
      <c r="AD17" s="48"/>
      <c r="AE17" s="45">
        <v>1.2</v>
      </c>
      <c r="AF17" s="45">
        <v>3</v>
      </c>
      <c r="AG17" s="49"/>
      <c r="AH17" s="50">
        <f t="shared" si="2"/>
        <v>0.41666666666666669</v>
      </c>
      <c r="AI17" s="50">
        <f t="shared" si="3"/>
        <v>37.5</v>
      </c>
      <c r="AJ17" s="50">
        <f t="shared" si="4"/>
        <v>3.0800702882410227</v>
      </c>
      <c r="AK17" s="50">
        <f t="shared" si="5"/>
        <v>1.7391304347826089</v>
      </c>
      <c r="AL17" s="50">
        <f t="shared" si="6"/>
        <v>15</v>
      </c>
      <c r="AM17" s="50">
        <f t="shared" si="7"/>
        <v>1.8085634657050063</v>
      </c>
      <c r="AN17" s="50">
        <f t="shared" si="8"/>
        <v>3.1818181818181817</v>
      </c>
      <c r="AO17" s="50">
        <f t="shared" si="9"/>
        <v>50</v>
      </c>
      <c r="AP17" s="50">
        <f t="shared" si="10"/>
        <v>2.4479117653628277</v>
      </c>
      <c r="AQ17" s="50">
        <f t="shared" si="11"/>
        <v>5</v>
      </c>
      <c r="AR17" s="50">
        <f t="shared" si="12"/>
        <v>7.1428571428571441</v>
      </c>
      <c r="AS17" s="50">
        <f t="shared" si="13"/>
        <v>1.1533491077818532</v>
      </c>
      <c r="AT17" s="50">
        <f t="shared" si="14"/>
        <v>7.60233918128655</v>
      </c>
      <c r="AU17" s="50">
        <f t="shared" si="15"/>
        <v>4.6875</v>
      </c>
      <c r="AV17" s="50">
        <f t="shared" si="16"/>
        <v>0.78523024550862686</v>
      </c>
      <c r="AW17" s="50">
        <f t="shared" si="17"/>
        <v>11.111111111111109</v>
      </c>
      <c r="AX17" s="50">
        <f t="shared" si="18"/>
        <v>3.3333333333333335</v>
      </c>
      <c r="AY17" s="50">
        <f t="shared" si="19"/>
        <v>0.47119512025029037</v>
      </c>
      <c r="AZ17" s="50">
        <f t="shared" si="20"/>
        <v>15.966386554621849</v>
      </c>
      <c r="BA17" s="50">
        <f t="shared" si="21"/>
        <v>3</v>
      </c>
      <c r="BB17" s="50">
        <f t="shared" si="22"/>
        <v>0.27370569050657845</v>
      </c>
      <c r="BC17" s="50">
        <f t="shared" si="23"/>
        <v>22.916666666666668</v>
      </c>
      <c r="BD17" s="50">
        <f t="shared" si="24"/>
        <v>6.2499999999999991</v>
      </c>
      <c r="BE17" s="50">
        <f t="shared" si="25"/>
        <v>0.29103293633786786</v>
      </c>
      <c r="BF17" s="50">
        <f t="shared" si="26"/>
        <v>33.333333333333336</v>
      </c>
      <c r="BG17" s="50">
        <f t="shared" si="27"/>
        <v>2.1428571428571428</v>
      </c>
      <c r="BH17" s="50">
        <f t="shared" si="28"/>
        <v>6.4285714285714279E-2</v>
      </c>
      <c r="BI17" s="50">
        <f t="shared" si="29"/>
        <v>50.000000000000007</v>
      </c>
      <c r="BJ17" s="50">
        <f t="shared" si="30"/>
        <v>1.875</v>
      </c>
      <c r="BK17" s="50">
        <f t="shared" si="31"/>
        <v>3.7499999999999992E-2</v>
      </c>
      <c r="BL17" s="50">
        <f t="shared" si="32"/>
        <v>79.487179487179475</v>
      </c>
      <c r="BM17" s="50">
        <f t="shared" si="33"/>
        <v>1.6666666666666667</v>
      </c>
      <c r="BN17" s="50">
        <f t="shared" si="34"/>
        <v>2.0967741935483876E-2</v>
      </c>
      <c r="BO17" s="50">
        <f t="shared" si="35"/>
        <v>154.54545454545456</v>
      </c>
      <c r="BP17" s="50">
        <f t="shared" si="36"/>
        <v>1.6666666666666667</v>
      </c>
      <c r="BQ17" s="50">
        <f t="shared" si="37"/>
        <v>1.0784313725490196E-2</v>
      </c>
      <c r="BR17" s="50">
        <f t="shared" si="38"/>
        <v>370.00000000000006</v>
      </c>
      <c r="BS17" s="50">
        <f t="shared" si="39"/>
        <v>2.3076923076923075</v>
      </c>
      <c r="BT17" s="50">
        <f t="shared" si="40"/>
        <v>8.039469083471109E-3</v>
      </c>
      <c r="BU17" s="50">
        <f t="shared" si="41"/>
        <v>888.88888888888812</v>
      </c>
      <c r="BV17" s="50">
        <f t="shared" si="42"/>
        <v>1.3636363636363635</v>
      </c>
      <c r="BW17" s="50">
        <f t="shared" si="43"/>
        <v>6.5922641284912389E-3</v>
      </c>
      <c r="BX17" s="50">
        <f t="shared" si="44"/>
        <v>1074.9999999999991</v>
      </c>
      <c r="BY17" s="50">
        <f t="shared" si="45"/>
        <v>1.25</v>
      </c>
      <c r="BZ17" s="50">
        <f t="shared" si="46"/>
        <v>1.4653402128478576E-2</v>
      </c>
      <c r="CA17" s="50">
        <f t="shared" si="47"/>
        <v>36799.999999999971</v>
      </c>
      <c r="CB17" s="50">
        <f t="shared" si="48"/>
        <v>1.25</v>
      </c>
      <c r="CC17" s="50">
        <f t="shared" si="49"/>
        <v>5.8281550515019631E-3</v>
      </c>
      <c r="CD17" s="50">
        <f t="shared" si="50"/>
        <v>39199.999999999964</v>
      </c>
      <c r="CE17" s="50">
        <f t="shared" si="51"/>
        <v>1.1538461538461537</v>
      </c>
      <c r="CF17" s="50">
        <f t="shared" si="52"/>
        <v>1.5400851592838912E-2</v>
      </c>
      <c r="CG17" s="50">
        <f t="shared" si="53"/>
        <v>41599.999999999964</v>
      </c>
      <c r="CH17" s="50">
        <f t="shared" si="54"/>
        <v>1.0714285714285714</v>
      </c>
      <c r="CI17" s="50">
        <f t="shared" si="55"/>
        <v>3.2250222491665516E-2</v>
      </c>
      <c r="CJ17" s="50">
        <f t="shared" si="56"/>
        <v>43999.999999999964</v>
      </c>
      <c r="CK17" s="50">
        <f t="shared" si="57"/>
        <v>1</v>
      </c>
      <c r="CL17" s="50">
        <f t="shared" si="58"/>
        <v>5.2850672024698744E-2</v>
      </c>
      <c r="CM17" s="50">
        <f t="shared" si="59"/>
        <v>47999.999999999956</v>
      </c>
      <c r="CN17" s="50">
        <f t="shared" si="60"/>
        <v>1</v>
      </c>
      <c r="CO17" s="50">
        <f t="shared" si="61"/>
        <v>6.756000774035173E-2</v>
      </c>
      <c r="CP17">
        <f t="shared" si="62"/>
        <v>1.4322560389631527E-2</v>
      </c>
      <c r="CQ17">
        <f t="shared" si="63"/>
        <v>21.298195563140496</v>
      </c>
      <c r="CR17">
        <f t="shared" si="64"/>
        <v>22</v>
      </c>
    </row>
    <row r="18" spans="1:103" ht="21">
      <c r="A18" s="248"/>
      <c r="B18" s="79" t="s">
        <v>142</v>
      </c>
      <c r="C18" s="87" t="s">
        <v>120</v>
      </c>
      <c r="D18" s="32">
        <v>1</v>
      </c>
      <c r="E18" s="32">
        <v>7</v>
      </c>
      <c r="F18" s="33" t="str">
        <f t="shared" si="0"/>
        <v>1-3</v>
      </c>
      <c r="G18" s="33">
        <f t="shared" si="1"/>
        <v>2</v>
      </c>
      <c r="H18" s="32">
        <v>1</v>
      </c>
      <c r="I18" s="32">
        <v>3</v>
      </c>
      <c r="J18" s="32">
        <v>1</v>
      </c>
      <c r="K18" s="105">
        <v>8</v>
      </c>
      <c r="L18" s="32" t="s">
        <v>279</v>
      </c>
      <c r="M18" s="32">
        <v>1</v>
      </c>
      <c r="N18" s="33" t="str">
        <f t="shared" si="65"/>
        <v>-</v>
      </c>
      <c r="O18" s="32" t="s">
        <v>257</v>
      </c>
      <c r="P18" s="32" t="s">
        <v>257</v>
      </c>
      <c r="Q18" s="32" t="s">
        <v>257</v>
      </c>
      <c r="R18" s="32" t="s">
        <v>257</v>
      </c>
      <c r="S18" s="32" t="s">
        <v>257</v>
      </c>
      <c r="T18" s="96">
        <v>4</v>
      </c>
      <c r="U18" s="32" t="s">
        <v>319</v>
      </c>
      <c r="V18" s="32">
        <v>1</v>
      </c>
      <c r="W18" s="32">
        <v>3</v>
      </c>
      <c r="X18" s="96">
        <v>13</v>
      </c>
      <c r="Y18" s="32">
        <v>2</v>
      </c>
      <c r="Z18" s="34" t="s">
        <v>234</v>
      </c>
      <c r="AA18" s="32">
        <f>'Способности и классы'!$G$25</f>
        <v>1.6940000000000002</v>
      </c>
      <c r="AB18" s="32">
        <v>0</v>
      </c>
      <c r="AC18" s="35" t="s">
        <v>570</v>
      </c>
      <c r="AD18" s="35"/>
      <c r="AE18" s="32">
        <f>1+1.33*0.275</f>
        <v>1.36575</v>
      </c>
      <c r="AF18" s="32">
        <v>0</v>
      </c>
      <c r="AG18" s="36"/>
      <c r="AH18" s="37">
        <f t="shared" si="2"/>
        <v>0.3721614637823934</v>
      </c>
      <c r="AI18" s="37">
        <f t="shared" si="3"/>
        <v>139.99999999999989</v>
      </c>
      <c r="AJ18" s="37">
        <f t="shared" si="4"/>
        <v>4.4040187430454347</v>
      </c>
      <c r="AK18" s="37">
        <f t="shared" si="5"/>
        <v>1.5713484026367723</v>
      </c>
      <c r="AL18" s="37">
        <f t="shared" si="6"/>
        <v>69.999999999999943</v>
      </c>
      <c r="AM18" s="37">
        <f t="shared" si="7"/>
        <v>2.8407108280737803</v>
      </c>
      <c r="AN18" s="37">
        <f t="shared" si="8"/>
        <v>2.9116161578269604</v>
      </c>
      <c r="AO18" s="37">
        <f t="shared" si="9"/>
        <v>23.333333333333336</v>
      </c>
      <c r="AP18" s="37">
        <f t="shared" si="10"/>
        <v>1.9667486736535733</v>
      </c>
      <c r="AQ18" s="37">
        <f t="shared" si="11"/>
        <v>4.4194173824159213</v>
      </c>
      <c r="AR18" s="37">
        <f t="shared" si="12"/>
        <v>23.333333333333339</v>
      </c>
      <c r="AS18" s="37">
        <f t="shared" si="13"/>
        <v>1.9455603474718406</v>
      </c>
      <c r="AT18" s="37">
        <f t="shared" si="14"/>
        <v>6.128258770283411</v>
      </c>
      <c r="AU18" s="37">
        <f t="shared" si="15"/>
        <v>8.7500000000000018</v>
      </c>
      <c r="AV18" s="37">
        <f t="shared" si="16"/>
        <v>1.1949107789720561</v>
      </c>
      <c r="AW18" s="37">
        <f t="shared" si="17"/>
        <v>7.542472332656506</v>
      </c>
      <c r="AX18" s="37">
        <f t="shared" si="18"/>
        <v>4.6666666666666661</v>
      </c>
      <c r="AY18" s="37">
        <f t="shared" si="19"/>
        <v>0.74076961399606367</v>
      </c>
      <c r="AZ18" s="37">
        <f t="shared" si="20"/>
        <v>9.5964491732460022</v>
      </c>
      <c r="BA18" s="37">
        <f t="shared" si="21"/>
        <v>2.9166666666666661</v>
      </c>
      <c r="BB18" s="37">
        <f t="shared" si="22"/>
        <v>0.39733020279128778</v>
      </c>
      <c r="BC18" s="37">
        <f t="shared" si="23"/>
        <v>11.966422450849265</v>
      </c>
      <c r="BD18" s="37">
        <f t="shared" si="24"/>
        <v>2.4999999999999996</v>
      </c>
      <c r="BE18" s="37">
        <f t="shared" si="25"/>
        <v>0.22593155639214926</v>
      </c>
      <c r="BF18" s="37">
        <f t="shared" si="26"/>
        <v>16.368212527466376</v>
      </c>
      <c r="BG18" s="37">
        <f t="shared" si="27"/>
        <v>1.6666666666666665</v>
      </c>
      <c r="BH18" s="37">
        <f t="shared" si="28"/>
        <v>0.10182337649086284</v>
      </c>
      <c r="BI18" s="37">
        <f t="shared" si="29"/>
        <v>22.498852128662872</v>
      </c>
      <c r="BJ18" s="37">
        <f t="shared" si="30"/>
        <v>1.25</v>
      </c>
      <c r="BK18" s="37">
        <f t="shared" si="31"/>
        <v>5.5558389950371601E-2</v>
      </c>
      <c r="BL18" s="37">
        <f t="shared" si="32"/>
        <v>31.314728881118537</v>
      </c>
      <c r="BM18" s="37">
        <f t="shared" si="33"/>
        <v>0.97222222222222221</v>
      </c>
      <c r="BN18" s="37">
        <f t="shared" si="34"/>
        <v>3.104680311661364E-2</v>
      </c>
      <c r="BO18" s="37">
        <f t="shared" si="35"/>
        <v>44.521538074708545</v>
      </c>
      <c r="BP18" s="37">
        <f t="shared" si="36"/>
        <v>0.77777777777777779</v>
      </c>
      <c r="BQ18" s="37">
        <f t="shared" si="37"/>
        <v>1.7469696946961762E-2</v>
      </c>
      <c r="BR18" s="37">
        <f t="shared" si="38"/>
        <v>65.407377259755648</v>
      </c>
      <c r="BS18" s="37">
        <f t="shared" si="39"/>
        <v>0.97902097902097895</v>
      </c>
      <c r="BT18" s="37">
        <f t="shared" si="40"/>
        <v>1.8467452903628834E-2</v>
      </c>
      <c r="BU18" s="37">
        <f t="shared" si="41"/>
        <v>2828.4271247461893</v>
      </c>
      <c r="BV18" s="37">
        <f t="shared" si="42"/>
        <v>0.63636363636363635</v>
      </c>
      <c r="BW18" s="37">
        <f t="shared" si="43"/>
        <v>1.4891014278318934E-3</v>
      </c>
      <c r="BX18" s="37">
        <f t="shared" si="44"/>
        <v>4054.0788788028713</v>
      </c>
      <c r="BY18" s="37">
        <f t="shared" si="45"/>
        <v>0.58333333333333337</v>
      </c>
      <c r="BZ18" s="37">
        <f t="shared" si="46"/>
        <v>3.9697702683714666E-3</v>
      </c>
      <c r="CA18" s="37">
        <f t="shared" si="47"/>
        <v>6505.3823869162379</v>
      </c>
      <c r="CB18" s="37">
        <f t="shared" si="48"/>
        <v>0.53846153846153844</v>
      </c>
      <c r="CC18" s="37">
        <f t="shared" si="49"/>
        <v>9.0978951848442353E-3</v>
      </c>
      <c r="CD18" s="37">
        <f t="shared" si="50"/>
        <v>13859.292911256332</v>
      </c>
      <c r="CE18" s="37">
        <f t="shared" si="51"/>
        <v>0.5</v>
      </c>
      <c r="CF18" s="37">
        <f t="shared" si="52"/>
        <v>1.6706734553057281E-2</v>
      </c>
      <c r="CG18" s="37">
        <f t="shared" si="53"/>
        <v>29415.642097360349</v>
      </c>
      <c r="CH18" s="37">
        <f t="shared" si="54"/>
        <v>0.46666666666666667</v>
      </c>
      <c r="CI18" s="37">
        <f t="shared" si="55"/>
        <v>2.7551119194039284E-2</v>
      </c>
      <c r="CJ18" s="37">
        <f t="shared" si="56"/>
        <v>31112.698372208062</v>
      </c>
      <c r="CK18" s="37">
        <f t="shared" si="57"/>
        <v>0.4375</v>
      </c>
      <c r="CL18" s="37">
        <f t="shared" si="58"/>
        <v>4.6313873398076105E-2</v>
      </c>
      <c r="CM18" s="37">
        <f t="shared" si="59"/>
        <v>33941.12549695425</v>
      </c>
      <c r="CN18" s="37">
        <f t="shared" si="60"/>
        <v>0.4375</v>
      </c>
      <c r="CO18" s="37">
        <f t="shared" si="61"/>
        <v>5.9918778937188298E-2</v>
      </c>
      <c r="CP18">
        <f t="shared" si="62"/>
        <v>2.4061931638533263E-2</v>
      </c>
      <c r="CQ18">
        <f t="shared" si="63"/>
        <v>22.518123435799623</v>
      </c>
      <c r="CR18">
        <f t="shared" si="64"/>
        <v>23</v>
      </c>
    </row>
    <row r="19" spans="1:103" ht="21">
      <c r="A19" s="248"/>
      <c r="B19" s="76" t="s">
        <v>30</v>
      </c>
      <c r="C19" s="84" t="s">
        <v>8</v>
      </c>
      <c r="D19" s="69">
        <v>1</v>
      </c>
      <c r="E19" s="69">
        <v>7</v>
      </c>
      <c r="F19" s="70" t="str">
        <f t="shared" si="0"/>
        <v>1-3</v>
      </c>
      <c r="G19" s="70">
        <f t="shared" si="1"/>
        <v>2</v>
      </c>
      <c r="H19" s="70">
        <v>1</v>
      </c>
      <c r="I19" s="70">
        <v>3</v>
      </c>
      <c r="J19" s="70">
        <v>1</v>
      </c>
      <c r="K19" s="102">
        <v>10</v>
      </c>
      <c r="L19" s="69" t="s">
        <v>279</v>
      </c>
      <c r="M19" s="69">
        <v>1</v>
      </c>
      <c r="N19" s="70" t="str">
        <f t="shared" si="65"/>
        <v>-</v>
      </c>
      <c r="O19" s="71" t="s">
        <v>257</v>
      </c>
      <c r="P19" s="71" t="s">
        <v>257</v>
      </c>
      <c r="Q19" s="69" t="s">
        <v>257</v>
      </c>
      <c r="R19" s="69" t="s">
        <v>257</v>
      </c>
      <c r="S19" s="69" t="s">
        <v>257</v>
      </c>
      <c r="T19" s="93">
        <v>2</v>
      </c>
      <c r="U19" s="69" t="s">
        <v>310</v>
      </c>
      <c r="V19" s="69">
        <v>1</v>
      </c>
      <c r="W19" s="69">
        <v>2</v>
      </c>
      <c r="X19" s="93">
        <v>13</v>
      </c>
      <c r="Y19" s="69">
        <v>2</v>
      </c>
      <c r="Z19" s="72" t="s">
        <v>231</v>
      </c>
      <c r="AA19" s="69">
        <f>'Способности и классы'!$G$16</f>
        <v>1.4</v>
      </c>
      <c r="AB19" s="69">
        <v>0</v>
      </c>
      <c r="AC19" s="73" t="s">
        <v>467</v>
      </c>
      <c r="AD19" s="73"/>
      <c r="AE19" s="69">
        <v>1.6</v>
      </c>
      <c r="AF19" s="69">
        <v>0</v>
      </c>
      <c r="AG19" s="74"/>
      <c r="AH19" s="75">
        <f t="shared" si="2"/>
        <v>0.3721614637823934</v>
      </c>
      <c r="AI19" s="75">
        <f t="shared" si="3"/>
        <v>139.99999999999989</v>
      </c>
      <c r="AJ19" s="75">
        <f t="shared" si="4"/>
        <v>4.4040187430454347</v>
      </c>
      <c r="AK19" s="75">
        <f t="shared" si="5"/>
        <v>1.5713484026367723</v>
      </c>
      <c r="AL19" s="75">
        <f t="shared" si="6"/>
        <v>69.999999999999943</v>
      </c>
      <c r="AM19" s="75">
        <f t="shared" si="7"/>
        <v>2.8407108280737803</v>
      </c>
      <c r="AN19" s="75">
        <f t="shared" si="8"/>
        <v>2.9116161578269604</v>
      </c>
      <c r="AO19" s="75">
        <f t="shared" si="9"/>
        <v>15.555555555555557</v>
      </c>
      <c r="AP19" s="75">
        <f t="shared" si="10"/>
        <v>1.7239283304402251</v>
      </c>
      <c r="AQ19" s="75">
        <f t="shared" si="11"/>
        <v>4.4194173824159213</v>
      </c>
      <c r="AR19" s="75">
        <f t="shared" si="12"/>
        <v>17.500000000000004</v>
      </c>
      <c r="AS19" s="75">
        <f t="shared" si="13"/>
        <v>1.7340803287622473</v>
      </c>
      <c r="AT19" s="75">
        <f t="shared" si="14"/>
        <v>6.128258770283411</v>
      </c>
      <c r="AU19" s="75">
        <f t="shared" si="15"/>
        <v>7.0000000000000018</v>
      </c>
      <c r="AV19" s="75">
        <f t="shared" si="16"/>
        <v>1.0687606915314976</v>
      </c>
      <c r="AW19" s="75">
        <f t="shared" si="17"/>
        <v>7.542472332656506</v>
      </c>
      <c r="AX19" s="75">
        <f t="shared" si="18"/>
        <v>4.6666666666666661</v>
      </c>
      <c r="AY19" s="75">
        <f t="shared" si="19"/>
        <v>0.74076961399606367</v>
      </c>
      <c r="AZ19" s="75">
        <f t="shared" si="20"/>
        <v>9.5964491732460022</v>
      </c>
      <c r="BA19" s="75">
        <f t="shared" si="21"/>
        <v>2.9166666666666661</v>
      </c>
      <c r="BB19" s="75">
        <f t="shared" si="22"/>
        <v>0.39733020279128778</v>
      </c>
      <c r="BC19" s="75">
        <f t="shared" si="23"/>
        <v>11.966422450849265</v>
      </c>
      <c r="BD19" s="75">
        <f t="shared" si="24"/>
        <v>2.4999999999999996</v>
      </c>
      <c r="BE19" s="75">
        <f t="shared" si="25"/>
        <v>0.22593155639214926</v>
      </c>
      <c r="BF19" s="75">
        <f t="shared" si="26"/>
        <v>14.731391274719741</v>
      </c>
      <c r="BG19" s="75">
        <f t="shared" si="27"/>
        <v>1.4583333333333335</v>
      </c>
      <c r="BH19" s="75">
        <f t="shared" si="28"/>
        <v>9.8994949366116664E-2</v>
      </c>
      <c r="BI19" s="75">
        <f t="shared" si="29"/>
        <v>17.999081702930297</v>
      </c>
      <c r="BJ19" s="75">
        <f t="shared" si="30"/>
        <v>1.1111111111111112</v>
      </c>
      <c r="BK19" s="75">
        <f t="shared" si="31"/>
        <v>6.1731544389301785E-2</v>
      </c>
      <c r="BL19" s="75">
        <f t="shared" si="32"/>
        <v>24.355900240869968</v>
      </c>
      <c r="BM19" s="75">
        <f t="shared" si="33"/>
        <v>0.875</v>
      </c>
      <c r="BN19" s="75">
        <f t="shared" si="34"/>
        <v>3.592558646351008E-2</v>
      </c>
      <c r="BO19" s="75">
        <f t="shared" si="35"/>
        <v>33.391153556031405</v>
      </c>
      <c r="BP19" s="75">
        <f t="shared" si="36"/>
        <v>0.70707070707070707</v>
      </c>
      <c r="BQ19" s="75">
        <f t="shared" si="37"/>
        <v>2.1175390238741532E-2</v>
      </c>
      <c r="BR19" s="75">
        <f t="shared" si="38"/>
        <v>46.719555185539754</v>
      </c>
      <c r="BS19" s="75">
        <f t="shared" si="39"/>
        <v>0.89743589743589736</v>
      </c>
      <c r="BT19" s="75">
        <f t="shared" si="40"/>
        <v>2.3406123983900056E-2</v>
      </c>
      <c r="BU19" s="75">
        <f t="shared" si="41"/>
        <v>1885.6180831641268</v>
      </c>
      <c r="BV19" s="75">
        <f t="shared" si="42"/>
        <v>0.53846153846153844</v>
      </c>
      <c r="BW19" s="75">
        <f t="shared" si="43"/>
        <v>1.7912996406654856E-3</v>
      </c>
      <c r="BX19" s="75">
        <f t="shared" si="44"/>
        <v>2432.4473272817231</v>
      </c>
      <c r="BY19" s="75">
        <f t="shared" si="45"/>
        <v>0.5</v>
      </c>
      <c r="BZ19" s="75">
        <f t="shared" si="46"/>
        <v>4.9611127784972399E-3</v>
      </c>
      <c r="CA19" s="75">
        <f t="shared" si="47"/>
        <v>3252.6911934581176</v>
      </c>
      <c r="CB19" s="75">
        <f t="shared" si="48"/>
        <v>0.46666666666666667</v>
      </c>
      <c r="CC19" s="75">
        <f t="shared" si="49"/>
        <v>1.1977935594680498E-2</v>
      </c>
      <c r="CD19" s="75">
        <f t="shared" si="50"/>
        <v>4619.7643037521093</v>
      </c>
      <c r="CE19" s="75">
        <f t="shared" si="51"/>
        <v>0.46666666666666667</v>
      </c>
      <c r="CF19" s="75">
        <f t="shared" si="52"/>
        <v>2.5220563449299935E-2</v>
      </c>
      <c r="CG19" s="75">
        <f t="shared" si="53"/>
        <v>7353.9105243400954</v>
      </c>
      <c r="CH19" s="75">
        <f t="shared" si="54"/>
        <v>0.4861111111111111</v>
      </c>
      <c r="CI19" s="75">
        <f t="shared" si="55"/>
        <v>4.3809731560921737E-2</v>
      </c>
      <c r="CJ19" s="75">
        <f t="shared" si="56"/>
        <v>15556.349186104047</v>
      </c>
      <c r="CK19" s="75">
        <f t="shared" si="57"/>
        <v>0.41176470588235292</v>
      </c>
      <c r="CL19" s="75">
        <f t="shared" si="58"/>
        <v>5.5112980065375038E-2</v>
      </c>
      <c r="CM19" s="75">
        <f t="shared" si="59"/>
        <v>33941.12549695425</v>
      </c>
      <c r="CN19" s="75">
        <f t="shared" si="60"/>
        <v>0.3888888888888889</v>
      </c>
      <c r="CO19" s="75">
        <f t="shared" si="61"/>
        <v>5.8180148289509993E-2</v>
      </c>
      <c r="CP19">
        <f t="shared" si="62"/>
        <v>2.8445955544915521E-2</v>
      </c>
      <c r="CQ19">
        <f t="shared" si="63"/>
        <v>24.077323659097765</v>
      </c>
      <c r="CR19">
        <f t="shared" si="64"/>
        <v>25</v>
      </c>
    </row>
    <row r="20" spans="1:103" ht="21">
      <c r="A20" s="248"/>
      <c r="B20" s="125" t="s">
        <v>31</v>
      </c>
      <c r="C20" s="143" t="s">
        <v>34</v>
      </c>
      <c r="D20" s="63">
        <v>1</v>
      </c>
      <c r="E20" s="63">
        <v>12</v>
      </c>
      <c r="F20" s="64">
        <f t="shared" si="0"/>
        <v>3</v>
      </c>
      <c r="G20" s="64">
        <f t="shared" si="1"/>
        <v>3</v>
      </c>
      <c r="H20" s="63">
        <v>3</v>
      </c>
      <c r="I20" s="63">
        <v>3</v>
      </c>
      <c r="J20" s="63">
        <v>1</v>
      </c>
      <c r="K20" s="110">
        <v>6</v>
      </c>
      <c r="L20" s="63" t="s">
        <v>269</v>
      </c>
      <c r="M20" s="63">
        <v>1</v>
      </c>
      <c r="N20" s="64" t="str">
        <f t="shared" si="65"/>
        <v>-</v>
      </c>
      <c r="O20" s="63" t="s">
        <v>257</v>
      </c>
      <c r="P20" s="63" t="s">
        <v>257</v>
      </c>
      <c r="Q20" s="63" t="s">
        <v>257</v>
      </c>
      <c r="R20" s="63" t="s">
        <v>257</v>
      </c>
      <c r="S20" s="63" t="s">
        <v>257</v>
      </c>
      <c r="T20" s="101">
        <v>7</v>
      </c>
      <c r="U20" s="63" t="s">
        <v>315</v>
      </c>
      <c r="V20" s="63">
        <v>1</v>
      </c>
      <c r="W20" s="63">
        <v>4</v>
      </c>
      <c r="X20" s="101">
        <v>9</v>
      </c>
      <c r="Y20" s="63">
        <v>1</v>
      </c>
      <c r="Z20" s="65" t="s">
        <v>233</v>
      </c>
      <c r="AA20" s="63">
        <f>'Способности и классы'!$G$28</f>
        <v>1.1499999999999999</v>
      </c>
      <c r="AB20" s="63">
        <v>0</v>
      </c>
      <c r="AC20" s="66" t="s">
        <v>437</v>
      </c>
      <c r="AD20" s="66"/>
      <c r="AE20" s="63">
        <v>1.33</v>
      </c>
      <c r="AF20" s="63">
        <v>0</v>
      </c>
      <c r="AG20" s="67"/>
      <c r="AH20" s="68">
        <f t="shared" si="2"/>
        <v>0.34482758620689657</v>
      </c>
      <c r="AI20" s="68">
        <f t="shared" si="3"/>
        <v>2400.0000000000005</v>
      </c>
      <c r="AJ20" s="68">
        <f t="shared" si="4"/>
        <v>9.1338170804136869</v>
      </c>
      <c r="AK20" s="68">
        <f t="shared" si="5"/>
        <v>1.4814814814814814</v>
      </c>
      <c r="AL20" s="68">
        <f t="shared" si="6"/>
        <v>39.999999999999993</v>
      </c>
      <c r="AM20" s="68">
        <f t="shared" si="7"/>
        <v>2.4752840030663261</v>
      </c>
      <c r="AN20" s="68">
        <f t="shared" si="8"/>
        <v>2.6923076923076921</v>
      </c>
      <c r="AO20" s="68">
        <f t="shared" si="9"/>
        <v>40</v>
      </c>
      <c r="AP20" s="68">
        <f t="shared" si="10"/>
        <v>2.4036928535833511</v>
      </c>
      <c r="AQ20" s="68">
        <f t="shared" si="11"/>
        <v>4</v>
      </c>
      <c r="AR20" s="68">
        <f t="shared" si="12"/>
        <v>8</v>
      </c>
      <c r="AS20" s="68">
        <f t="shared" si="13"/>
        <v>1.3195079107728942</v>
      </c>
      <c r="AT20" s="68">
        <f t="shared" si="14"/>
        <v>5.6521739130434785</v>
      </c>
      <c r="AU20" s="68">
        <f t="shared" si="15"/>
        <v>6.666666666666667</v>
      </c>
      <c r="AV20" s="68">
        <f t="shared" si="16"/>
        <v>1.0860419786947371</v>
      </c>
      <c r="AW20" s="68">
        <f t="shared" si="17"/>
        <v>7.2727272727272725</v>
      </c>
      <c r="AX20" s="68">
        <f t="shared" si="18"/>
        <v>4.2857142857142856</v>
      </c>
      <c r="AY20" s="68">
        <f t="shared" si="19"/>
        <v>0.71854454311415417</v>
      </c>
      <c r="AZ20" s="68">
        <f t="shared" si="20"/>
        <v>10.052910052910052</v>
      </c>
      <c r="BA20" s="68">
        <f t="shared" si="21"/>
        <v>3</v>
      </c>
      <c r="BB20" s="68">
        <f t="shared" si="22"/>
        <v>0.39173540959790437</v>
      </c>
      <c r="BC20" s="68">
        <f t="shared" si="23"/>
        <v>14.473684210526315</v>
      </c>
      <c r="BD20" s="68">
        <f t="shared" si="24"/>
        <v>6</v>
      </c>
      <c r="BE20" s="68">
        <f t="shared" si="25"/>
        <v>0.43320508885057596</v>
      </c>
      <c r="BF20" s="68">
        <f t="shared" si="26"/>
        <v>19.841269841269842</v>
      </c>
      <c r="BG20" s="68">
        <f t="shared" si="27"/>
        <v>2</v>
      </c>
      <c r="BH20" s="68">
        <f t="shared" si="28"/>
        <v>0.1008</v>
      </c>
      <c r="BI20" s="68">
        <f t="shared" si="29"/>
        <v>29.166666666666668</v>
      </c>
      <c r="BJ20" s="68">
        <f t="shared" si="30"/>
        <v>1.7142857142857142</v>
      </c>
      <c r="BK20" s="68">
        <f t="shared" si="31"/>
        <v>5.877551020408163E-2</v>
      </c>
      <c r="BL20" s="68">
        <f t="shared" si="32"/>
        <v>41.333333333333336</v>
      </c>
      <c r="BM20" s="68">
        <f t="shared" si="33"/>
        <v>1.5</v>
      </c>
      <c r="BN20" s="68">
        <f t="shared" si="34"/>
        <v>3.6290322580645157E-2</v>
      </c>
      <c r="BO20" s="68">
        <f t="shared" si="35"/>
        <v>60.714285714285722</v>
      </c>
      <c r="BP20" s="68">
        <f t="shared" si="36"/>
        <v>1.5</v>
      </c>
      <c r="BQ20" s="68">
        <f t="shared" si="37"/>
        <v>2.4705882352941175E-2</v>
      </c>
      <c r="BR20" s="68">
        <f t="shared" si="38"/>
        <v>102.77777777777777</v>
      </c>
      <c r="BS20" s="68">
        <f t="shared" si="39"/>
        <v>2.0512820512820511</v>
      </c>
      <c r="BT20" s="68">
        <f t="shared" si="40"/>
        <v>2.427279839992964E-2</v>
      </c>
      <c r="BU20" s="68">
        <f t="shared" si="41"/>
        <v>181.81818181818184</v>
      </c>
      <c r="BV20" s="68">
        <f t="shared" si="42"/>
        <v>1.2</v>
      </c>
      <c r="BW20" s="68">
        <f t="shared" si="43"/>
        <v>2.0424270330419589E-2</v>
      </c>
      <c r="BX20" s="68">
        <f t="shared" si="44"/>
        <v>430.00000000000011</v>
      </c>
      <c r="BY20" s="68">
        <f t="shared" si="45"/>
        <v>1.2</v>
      </c>
      <c r="BZ20" s="68">
        <f t="shared" si="46"/>
        <v>2.5326226935150974E-2</v>
      </c>
      <c r="CA20" s="68">
        <f t="shared" si="47"/>
        <v>1149.9999999999991</v>
      </c>
      <c r="CB20" s="68">
        <f t="shared" si="48"/>
        <v>1.0909090909090908</v>
      </c>
      <c r="CC20" s="68">
        <f t="shared" si="49"/>
        <v>3.0799620140360733E-2</v>
      </c>
      <c r="CD20" s="68">
        <f t="shared" si="50"/>
        <v>39199.999999999964</v>
      </c>
      <c r="CE20" s="68">
        <f t="shared" si="51"/>
        <v>1</v>
      </c>
      <c r="CF20" s="68">
        <f t="shared" si="52"/>
        <v>1.454405717600285E-2</v>
      </c>
      <c r="CG20" s="68">
        <f t="shared" si="53"/>
        <v>41599.999999999964</v>
      </c>
      <c r="CH20" s="68">
        <f t="shared" si="54"/>
        <v>1</v>
      </c>
      <c r="CI20" s="68">
        <f t="shared" si="55"/>
        <v>3.1535133041257574E-2</v>
      </c>
      <c r="CJ20" s="68">
        <f t="shared" si="56"/>
        <v>43999.999999999964</v>
      </c>
      <c r="CK20" s="68">
        <f t="shared" si="57"/>
        <v>0.92307692307692313</v>
      </c>
      <c r="CL20" s="68">
        <f t="shared" si="58"/>
        <v>5.1700046623593982E-2</v>
      </c>
      <c r="CM20" s="68">
        <f t="shared" si="59"/>
        <v>47999.999999999956</v>
      </c>
      <c r="CN20" s="68">
        <f t="shared" si="60"/>
        <v>0.8571428571428571</v>
      </c>
      <c r="CO20" s="68">
        <f t="shared" si="61"/>
        <v>6.5005932603436942E-2</v>
      </c>
      <c r="CP20">
        <f t="shared" si="62"/>
        <v>3.4069082471252961E-2</v>
      </c>
      <c r="CQ20">
        <f t="shared" si="63"/>
        <v>25.878802430941956</v>
      </c>
      <c r="CR20">
        <f t="shared" si="64"/>
        <v>26</v>
      </c>
    </row>
    <row r="21" spans="1:103" ht="21">
      <c r="A21" s="248"/>
      <c r="B21" s="79" t="s">
        <v>142</v>
      </c>
      <c r="C21" s="87" t="s">
        <v>123</v>
      </c>
      <c r="D21" s="32">
        <v>1</v>
      </c>
      <c r="E21" s="32">
        <v>12</v>
      </c>
      <c r="F21" s="33" t="str">
        <f t="shared" si="0"/>
        <v>2-4</v>
      </c>
      <c r="G21" s="33">
        <f t="shared" si="1"/>
        <v>3</v>
      </c>
      <c r="H21" s="32">
        <v>2</v>
      </c>
      <c r="I21" s="32">
        <v>4</v>
      </c>
      <c r="J21" s="32">
        <v>1</v>
      </c>
      <c r="K21" s="105">
        <v>5</v>
      </c>
      <c r="L21" s="32" t="s">
        <v>272</v>
      </c>
      <c r="M21" s="32">
        <v>1</v>
      </c>
      <c r="N21" s="33" t="str">
        <f t="shared" si="65"/>
        <v>-</v>
      </c>
      <c r="O21" s="32" t="s">
        <v>257</v>
      </c>
      <c r="P21" s="32" t="s">
        <v>257</v>
      </c>
      <c r="Q21" s="32" t="s">
        <v>257</v>
      </c>
      <c r="R21" s="32" t="s">
        <v>257</v>
      </c>
      <c r="S21" s="32" t="s">
        <v>257</v>
      </c>
      <c r="T21" s="96">
        <v>4</v>
      </c>
      <c r="U21" s="32" t="s">
        <v>319</v>
      </c>
      <c r="V21" s="32">
        <v>1</v>
      </c>
      <c r="W21" s="32">
        <v>4</v>
      </c>
      <c r="X21" s="96">
        <v>10</v>
      </c>
      <c r="Y21" s="32">
        <v>1</v>
      </c>
      <c r="Z21" s="34" t="s">
        <v>234</v>
      </c>
      <c r="AA21" s="32">
        <f>'Способности и классы'!$G$25</f>
        <v>1.6940000000000002</v>
      </c>
      <c r="AB21" s="32">
        <v>0</v>
      </c>
      <c r="AC21" s="35" t="s">
        <v>531</v>
      </c>
      <c r="AD21" s="35"/>
      <c r="AE21" s="32">
        <f>1+1.32*0.42</f>
        <v>1.5544</v>
      </c>
      <c r="AF21" s="32">
        <v>0</v>
      </c>
      <c r="AG21" s="36"/>
      <c r="AH21" s="37">
        <f t="shared" si="2"/>
        <v>0.34482758620689657</v>
      </c>
      <c r="AI21" s="37">
        <f t="shared" si="3"/>
        <v>120.00000000000003</v>
      </c>
      <c r="AJ21" s="37">
        <f t="shared" si="4"/>
        <v>4.3191154309855664</v>
      </c>
      <c r="AK21" s="37">
        <f t="shared" si="5"/>
        <v>1.4814814814814814</v>
      </c>
      <c r="AL21" s="37">
        <f t="shared" si="6"/>
        <v>30.000000000000007</v>
      </c>
      <c r="AM21" s="37">
        <f t="shared" si="7"/>
        <v>2.2870037808402088</v>
      </c>
      <c r="AN21" s="37">
        <f t="shared" si="8"/>
        <v>2.6923076923076921</v>
      </c>
      <c r="AO21" s="37">
        <f t="shared" si="9"/>
        <v>40</v>
      </c>
      <c r="AP21" s="37">
        <f t="shared" si="10"/>
        <v>2.4036928535833511</v>
      </c>
      <c r="AQ21" s="37">
        <f t="shared" si="11"/>
        <v>4</v>
      </c>
      <c r="AR21" s="37">
        <f t="shared" si="12"/>
        <v>9.9999999999999982</v>
      </c>
      <c r="AS21" s="37">
        <f t="shared" si="13"/>
        <v>1.4426999059072134</v>
      </c>
      <c r="AT21" s="37">
        <f t="shared" si="14"/>
        <v>5.6521739130434785</v>
      </c>
      <c r="AU21" s="37">
        <f t="shared" si="15"/>
        <v>6</v>
      </c>
      <c r="AV21" s="37">
        <f t="shared" si="16"/>
        <v>1.0303098861694289</v>
      </c>
      <c r="AW21" s="37">
        <f t="shared" si="17"/>
        <v>8.0808080808080796</v>
      </c>
      <c r="AX21" s="37">
        <f t="shared" si="18"/>
        <v>4</v>
      </c>
      <c r="AY21" s="37">
        <f t="shared" si="19"/>
        <v>0.64435952001252805</v>
      </c>
      <c r="AZ21" s="37">
        <f t="shared" si="20"/>
        <v>11.309523809523808</v>
      </c>
      <c r="BA21" s="37">
        <f t="shared" si="21"/>
        <v>2.8571428571428577</v>
      </c>
      <c r="BB21" s="37">
        <f t="shared" si="22"/>
        <v>0.34429278222791926</v>
      </c>
      <c r="BC21" s="37">
        <f t="shared" si="23"/>
        <v>16.541353383458649</v>
      </c>
      <c r="BD21" s="37">
        <f t="shared" si="24"/>
        <v>4.2857142857142856</v>
      </c>
      <c r="BE21" s="37">
        <f t="shared" si="25"/>
        <v>0.27719128138615623</v>
      </c>
      <c r="BF21" s="37">
        <f t="shared" si="26"/>
        <v>23.148148148148145</v>
      </c>
      <c r="BG21" s="37">
        <f t="shared" si="27"/>
        <v>1.9047619047619049</v>
      </c>
      <c r="BH21" s="37">
        <f t="shared" si="28"/>
        <v>8.2285714285714295E-2</v>
      </c>
      <c r="BI21" s="37">
        <f t="shared" si="29"/>
        <v>35</v>
      </c>
      <c r="BJ21" s="37">
        <f t="shared" si="30"/>
        <v>1.5</v>
      </c>
      <c r="BK21" s="37">
        <f t="shared" si="31"/>
        <v>4.2857142857142858E-2</v>
      </c>
      <c r="BL21" s="37">
        <f t="shared" si="32"/>
        <v>51.666666666666657</v>
      </c>
      <c r="BM21" s="37">
        <f t="shared" si="33"/>
        <v>1.3333333333333333</v>
      </c>
      <c r="BN21" s="37">
        <f t="shared" si="34"/>
        <v>2.5806451612903229E-2</v>
      </c>
      <c r="BO21" s="37">
        <f t="shared" si="35"/>
        <v>80.952380952380949</v>
      </c>
      <c r="BP21" s="37">
        <f t="shared" si="36"/>
        <v>1.2</v>
      </c>
      <c r="BQ21" s="37">
        <f t="shared" si="37"/>
        <v>1.4823529411764706E-2</v>
      </c>
      <c r="BR21" s="37">
        <f t="shared" si="38"/>
        <v>154.16666666666671</v>
      </c>
      <c r="BS21" s="37">
        <f t="shared" si="39"/>
        <v>1.6783216783216783</v>
      </c>
      <c r="BT21" s="37">
        <f t="shared" si="40"/>
        <v>1.3647103516763194E-2</v>
      </c>
      <c r="BU21" s="37">
        <f t="shared" si="41"/>
        <v>363.63636363636368</v>
      </c>
      <c r="BV21" s="37">
        <f t="shared" si="42"/>
        <v>1.0909090909090908</v>
      </c>
      <c r="BW21" s="37">
        <f t="shared" si="43"/>
        <v>1.1085849347728563E-2</v>
      </c>
      <c r="BX21" s="37">
        <f t="shared" si="44"/>
        <v>859.9999999999992</v>
      </c>
      <c r="BY21" s="37">
        <f t="shared" si="45"/>
        <v>1</v>
      </c>
      <c r="BZ21" s="37">
        <f t="shared" si="46"/>
        <v>1.4653402128478576E-2</v>
      </c>
      <c r="CA21" s="37">
        <f t="shared" si="47"/>
        <v>1149.9999999999991</v>
      </c>
      <c r="CB21" s="37">
        <f t="shared" si="48"/>
        <v>0.92307692307692313</v>
      </c>
      <c r="CC21" s="37">
        <f t="shared" si="49"/>
        <v>2.833152987899315E-2</v>
      </c>
      <c r="CD21" s="37">
        <f t="shared" si="50"/>
        <v>39199.999999999964</v>
      </c>
      <c r="CE21" s="37">
        <f t="shared" si="51"/>
        <v>0.8571428571428571</v>
      </c>
      <c r="CF21" s="37">
        <f t="shared" si="52"/>
        <v>1.3674355217505783E-2</v>
      </c>
      <c r="CG21" s="37">
        <f t="shared" si="53"/>
        <v>41599.999999999964</v>
      </c>
      <c r="CH21" s="37">
        <f t="shared" si="54"/>
        <v>0.8</v>
      </c>
      <c r="CI21" s="37">
        <f t="shared" si="55"/>
        <v>2.9329111953387176E-2</v>
      </c>
      <c r="CJ21" s="37">
        <f t="shared" si="56"/>
        <v>43999.999999999964</v>
      </c>
      <c r="CK21" s="37">
        <f t="shared" si="57"/>
        <v>0.75</v>
      </c>
      <c r="CL21" s="37">
        <f t="shared" si="58"/>
        <v>4.8830633814423423E-2</v>
      </c>
      <c r="CM21" s="37">
        <f t="shared" si="59"/>
        <v>47999.999999999956</v>
      </c>
      <c r="CN21" s="37">
        <f t="shared" si="60"/>
        <v>0.75</v>
      </c>
      <c r="CO21" s="37">
        <f t="shared" si="61"/>
        <v>6.2871671484146796E-2</v>
      </c>
      <c r="CP21">
        <f t="shared" si="62"/>
        <v>3.5972290071638546E-2</v>
      </c>
      <c r="CQ21">
        <f t="shared" si="63"/>
        <v>26.447658877255847</v>
      </c>
      <c r="CR21">
        <f t="shared" si="64"/>
        <v>27</v>
      </c>
    </row>
    <row r="22" spans="1:103" ht="21">
      <c r="A22" s="248"/>
      <c r="B22" s="76" t="s">
        <v>30</v>
      </c>
      <c r="C22" s="84" t="s">
        <v>12</v>
      </c>
      <c r="D22" s="69">
        <v>1</v>
      </c>
      <c r="E22" s="69">
        <v>18</v>
      </c>
      <c r="F22" s="70" t="str">
        <f t="shared" si="0"/>
        <v>1-5</v>
      </c>
      <c r="G22" s="70">
        <f t="shared" si="1"/>
        <v>3</v>
      </c>
      <c r="H22" s="70">
        <v>1</v>
      </c>
      <c r="I22" s="70">
        <v>5</v>
      </c>
      <c r="J22" s="70">
        <v>1</v>
      </c>
      <c r="K22" s="102">
        <v>4</v>
      </c>
      <c r="L22" s="69" t="s">
        <v>269</v>
      </c>
      <c r="M22" s="69">
        <v>1</v>
      </c>
      <c r="N22" s="70" t="str">
        <f t="shared" si="65"/>
        <v>-</v>
      </c>
      <c r="O22" s="71" t="s">
        <v>257</v>
      </c>
      <c r="P22" s="71" t="s">
        <v>257</v>
      </c>
      <c r="Q22" s="69" t="s">
        <v>257</v>
      </c>
      <c r="R22" s="69" t="s">
        <v>257</v>
      </c>
      <c r="S22" s="69" t="s">
        <v>257</v>
      </c>
      <c r="T22" s="93">
        <v>3</v>
      </c>
      <c r="U22" s="69" t="s">
        <v>313</v>
      </c>
      <c r="V22" s="69">
        <v>1</v>
      </c>
      <c r="W22" s="69">
        <v>4</v>
      </c>
      <c r="X22" s="93">
        <v>11</v>
      </c>
      <c r="Y22" s="69">
        <v>1</v>
      </c>
      <c r="Z22" s="72" t="s">
        <v>252</v>
      </c>
      <c r="AA22" s="69">
        <f>'Способности и классы'!$G$20</f>
        <v>1.2</v>
      </c>
      <c r="AB22" s="69">
        <v>0</v>
      </c>
      <c r="AC22" s="73" t="s">
        <v>737</v>
      </c>
      <c r="AD22" s="73"/>
      <c r="AE22" s="69">
        <v>1.75</v>
      </c>
      <c r="AF22" s="69">
        <v>0</v>
      </c>
      <c r="AG22" s="74"/>
      <c r="AH22" s="75">
        <f t="shared" si="2"/>
        <v>0.34482758620689657</v>
      </c>
      <c r="AI22" s="75">
        <f t="shared" si="3"/>
        <v>359.99999999999966</v>
      </c>
      <c r="AJ22" s="75">
        <f t="shared" si="4"/>
        <v>5.6842755776622056</v>
      </c>
      <c r="AK22" s="75">
        <f t="shared" si="5"/>
        <v>1.4814814814814814</v>
      </c>
      <c r="AL22" s="75">
        <f t="shared" si="6"/>
        <v>90.000000000000014</v>
      </c>
      <c r="AM22" s="75">
        <f t="shared" si="7"/>
        <v>3.0936788454215822</v>
      </c>
      <c r="AN22" s="75">
        <f t="shared" si="8"/>
        <v>2.6923076923076921</v>
      </c>
      <c r="AO22" s="75">
        <f t="shared" si="9"/>
        <v>40.000000000000007</v>
      </c>
      <c r="AP22" s="75">
        <f t="shared" si="10"/>
        <v>2.4036928535833511</v>
      </c>
      <c r="AQ22" s="75">
        <f t="shared" si="11"/>
        <v>4</v>
      </c>
      <c r="AR22" s="75">
        <f t="shared" si="12"/>
        <v>19.999999999999996</v>
      </c>
      <c r="AS22" s="75">
        <f t="shared" si="13"/>
        <v>1.9036539387158786</v>
      </c>
      <c r="AT22" s="75">
        <f t="shared" si="14"/>
        <v>6.2801932367149762</v>
      </c>
      <c r="AU22" s="75">
        <f t="shared" si="15"/>
        <v>11.25</v>
      </c>
      <c r="AV22" s="75">
        <f t="shared" si="16"/>
        <v>1.338411802789468</v>
      </c>
      <c r="AW22" s="75">
        <f t="shared" si="17"/>
        <v>9.0909090909090899</v>
      </c>
      <c r="AX22" s="75">
        <f t="shared" si="18"/>
        <v>7.2</v>
      </c>
      <c r="AY22" s="75">
        <f t="shared" si="19"/>
        <v>0.86437707198135649</v>
      </c>
      <c r="AZ22" s="75">
        <f t="shared" si="20"/>
        <v>12.925170068027212</v>
      </c>
      <c r="BA22" s="75">
        <f t="shared" si="21"/>
        <v>5.0000000000000009</v>
      </c>
      <c r="BB22" s="75">
        <f t="shared" si="22"/>
        <v>0.47900345622087859</v>
      </c>
      <c r="BC22" s="75">
        <f t="shared" si="23"/>
        <v>19.298245614035089</v>
      </c>
      <c r="BD22" s="75">
        <f t="shared" si="24"/>
        <v>6.4285714285714279</v>
      </c>
      <c r="BE22" s="75">
        <f t="shared" si="25"/>
        <v>0.35193852704037676</v>
      </c>
      <c r="BF22" s="75">
        <f t="shared" si="26"/>
        <v>27.777777777777779</v>
      </c>
      <c r="BG22" s="75">
        <f t="shared" si="27"/>
        <v>2.8125</v>
      </c>
      <c r="BH22" s="75">
        <f t="shared" si="28"/>
        <v>0.10124999999999999</v>
      </c>
      <c r="BI22" s="75">
        <f t="shared" si="29"/>
        <v>43.749999999999993</v>
      </c>
      <c r="BJ22" s="75">
        <f t="shared" si="30"/>
        <v>2.2222222222222223</v>
      </c>
      <c r="BK22" s="75">
        <f t="shared" si="31"/>
        <v>5.0793650793650807E-2</v>
      </c>
      <c r="BL22" s="75">
        <f t="shared" si="32"/>
        <v>68.888888888888886</v>
      </c>
      <c r="BM22" s="75">
        <f t="shared" si="33"/>
        <v>1.8</v>
      </c>
      <c r="BN22" s="75">
        <f t="shared" si="34"/>
        <v>2.6129032258064518E-2</v>
      </c>
      <c r="BO22" s="75">
        <f t="shared" si="35"/>
        <v>121.42857142857146</v>
      </c>
      <c r="BP22" s="75">
        <f t="shared" si="36"/>
        <v>1.8</v>
      </c>
      <c r="BQ22" s="75">
        <f t="shared" si="37"/>
        <v>1.4823529411764702E-2</v>
      </c>
      <c r="BR22" s="75">
        <f t="shared" si="38"/>
        <v>308.33333333333343</v>
      </c>
      <c r="BS22" s="75">
        <f t="shared" si="39"/>
        <v>2.5174825174825175</v>
      </c>
      <c r="BT22" s="75">
        <f t="shared" si="40"/>
        <v>1.038361760325119E-2</v>
      </c>
      <c r="BU22" s="75">
        <f t="shared" si="41"/>
        <v>727.27272727272657</v>
      </c>
      <c r="BV22" s="75">
        <f t="shared" si="42"/>
        <v>1.5</v>
      </c>
      <c r="BW22" s="75">
        <f t="shared" si="43"/>
        <v>8.2919240754633795E-3</v>
      </c>
      <c r="BX22" s="75">
        <f t="shared" si="44"/>
        <v>859.9999999999992</v>
      </c>
      <c r="BY22" s="75">
        <f t="shared" si="45"/>
        <v>1.3846153846153846</v>
      </c>
      <c r="BZ22" s="75">
        <f t="shared" si="46"/>
        <v>1.795846400256158E-2</v>
      </c>
      <c r="CA22" s="75">
        <f t="shared" si="47"/>
        <v>1149.9999999999991</v>
      </c>
      <c r="CB22" s="75">
        <f t="shared" si="48"/>
        <v>1.2857142857142858</v>
      </c>
      <c r="CC22" s="75">
        <f t="shared" si="49"/>
        <v>3.3436692754521186E-2</v>
      </c>
      <c r="CD22" s="75">
        <f t="shared" si="50"/>
        <v>39199.999999999964</v>
      </c>
      <c r="CE22" s="75">
        <f t="shared" si="51"/>
        <v>1.2</v>
      </c>
      <c r="CF22" s="75">
        <f t="shared" si="52"/>
        <v>1.564436974240957E-2</v>
      </c>
      <c r="CG22" s="75">
        <f t="shared" si="53"/>
        <v>41599.999999999964</v>
      </c>
      <c r="CH22" s="75">
        <f t="shared" si="54"/>
        <v>1.125</v>
      </c>
      <c r="CI22" s="75">
        <f t="shared" si="55"/>
        <v>3.2765683912554106E-2</v>
      </c>
      <c r="CJ22" s="75">
        <f t="shared" si="56"/>
        <v>43999.999999999964</v>
      </c>
      <c r="CK22" s="75">
        <f t="shared" si="57"/>
        <v>1.125</v>
      </c>
      <c r="CL22" s="75">
        <f t="shared" si="58"/>
        <v>5.4590548465557338E-2</v>
      </c>
      <c r="CM22" s="75">
        <f t="shared" si="59"/>
        <v>47999.999999999956</v>
      </c>
      <c r="CN22" s="75">
        <f t="shared" si="60"/>
        <v>1.0588235294117647</v>
      </c>
      <c r="CO22" s="75">
        <f t="shared" si="61"/>
        <v>6.8532344065693696E-2</v>
      </c>
      <c r="CP22">
        <f t="shared" si="62"/>
        <v>3.7268979351811823E-2</v>
      </c>
      <c r="CQ22">
        <f t="shared" si="63"/>
        <v>26.824954854255051</v>
      </c>
      <c r="CR22">
        <f t="shared" si="64"/>
        <v>27</v>
      </c>
    </row>
    <row r="23" spans="1:103" ht="45">
      <c r="A23" s="248"/>
      <c r="B23" s="144" t="s">
        <v>52</v>
      </c>
      <c r="C23" s="145" t="s">
        <v>53</v>
      </c>
      <c r="D23" s="146">
        <v>2</v>
      </c>
      <c r="E23" s="146">
        <v>5</v>
      </c>
      <c r="F23" s="147" t="str">
        <f t="shared" si="0"/>
        <v>1-2</v>
      </c>
      <c r="G23" s="147">
        <f t="shared" si="1"/>
        <v>1.5</v>
      </c>
      <c r="H23" s="146">
        <v>1</v>
      </c>
      <c r="I23" s="146">
        <v>2</v>
      </c>
      <c r="J23" s="146">
        <v>1</v>
      </c>
      <c r="K23" s="148">
        <v>12</v>
      </c>
      <c r="L23" s="146" t="s">
        <v>279</v>
      </c>
      <c r="M23" s="146">
        <v>1</v>
      </c>
      <c r="N23" s="147" t="str">
        <f t="shared" si="65"/>
        <v>-</v>
      </c>
      <c r="O23" s="146" t="s">
        <v>257</v>
      </c>
      <c r="P23" s="146" t="s">
        <v>257</v>
      </c>
      <c r="Q23" s="146" t="s">
        <v>257</v>
      </c>
      <c r="R23" s="146" t="s">
        <v>257</v>
      </c>
      <c r="S23" s="146" t="s">
        <v>257</v>
      </c>
      <c r="T23" s="149">
        <v>2</v>
      </c>
      <c r="U23" s="146" t="s">
        <v>322</v>
      </c>
      <c r="V23" s="146">
        <v>1</v>
      </c>
      <c r="W23" s="146">
        <v>1</v>
      </c>
      <c r="X23" s="149">
        <v>19</v>
      </c>
      <c r="Y23" s="146">
        <v>3</v>
      </c>
      <c r="Z23" s="150" t="s">
        <v>243</v>
      </c>
      <c r="AA23" s="146">
        <f>'Способности и классы'!$G$23</f>
        <v>1.4300000000000002</v>
      </c>
      <c r="AB23" s="146">
        <v>0</v>
      </c>
      <c r="AC23" s="151" t="s">
        <v>489</v>
      </c>
      <c r="AD23" s="151"/>
      <c r="AE23" s="146">
        <f>1.2*1.3</f>
        <v>1.56</v>
      </c>
      <c r="AF23" s="146">
        <v>0</v>
      </c>
      <c r="AG23" s="152"/>
      <c r="AH23" s="153">
        <f t="shared" si="2"/>
        <v>0.41239304942116128</v>
      </c>
      <c r="AI23" s="153">
        <f t="shared" si="3"/>
        <v>99.999999999999915</v>
      </c>
      <c r="AJ23" s="153">
        <f t="shared" si="4"/>
        <v>3.9461370632787252</v>
      </c>
      <c r="AK23" s="153">
        <f t="shared" si="5"/>
        <v>1.6495721976846451</v>
      </c>
      <c r="AL23" s="153">
        <f t="shared" si="6"/>
        <v>49.999999999999957</v>
      </c>
      <c r="AM23" s="153">
        <f t="shared" si="7"/>
        <v>2.5552867082707733</v>
      </c>
      <c r="AN23" s="153">
        <f t="shared" si="8"/>
        <v>3.1088091417902923</v>
      </c>
      <c r="AO23" s="153">
        <f t="shared" si="9"/>
        <v>11.111111111111112</v>
      </c>
      <c r="AP23" s="153">
        <f t="shared" si="10"/>
        <v>1.5127881531087986</v>
      </c>
      <c r="AQ23" s="153">
        <f t="shared" si="11"/>
        <v>4.8112522432468818</v>
      </c>
      <c r="AR23" s="153">
        <f t="shared" si="12"/>
        <v>24.999999999999979</v>
      </c>
      <c r="AS23" s="153">
        <f t="shared" si="13"/>
        <v>1.9331820449317618</v>
      </c>
      <c r="AT23" s="153">
        <f t="shared" si="14"/>
        <v>6.2546279162209464</v>
      </c>
      <c r="AU23" s="153">
        <f t="shared" si="15"/>
        <v>19.999999999999982</v>
      </c>
      <c r="AV23" s="153">
        <f t="shared" si="16"/>
        <v>1.7881924561207485</v>
      </c>
      <c r="AW23" s="153">
        <f t="shared" si="17"/>
        <v>8.3978220973036475</v>
      </c>
      <c r="AX23" s="153">
        <f t="shared" si="18"/>
        <v>19.999999999999982</v>
      </c>
      <c r="AY23" s="153">
        <f t="shared" si="19"/>
        <v>1.7200440864569055</v>
      </c>
      <c r="AZ23" s="153">
        <f t="shared" si="20"/>
        <v>10.96965511460289</v>
      </c>
      <c r="BA23" s="153">
        <f t="shared" si="21"/>
        <v>16.66666666666665</v>
      </c>
      <c r="BB23" s="153">
        <f t="shared" si="22"/>
        <v>1.3828759585000221</v>
      </c>
      <c r="BC23" s="153">
        <f t="shared" si="23"/>
        <v>12.701705922171767</v>
      </c>
      <c r="BD23" s="153">
        <f t="shared" si="24"/>
        <v>1.7857142857142856</v>
      </c>
      <c r="BE23" s="153">
        <f t="shared" si="25"/>
        <v>0.15507879706409491</v>
      </c>
      <c r="BF23" s="153">
        <f t="shared" si="26"/>
        <v>16.037507477489605</v>
      </c>
      <c r="BG23" s="153">
        <f t="shared" si="27"/>
        <v>12.499999999999989</v>
      </c>
      <c r="BH23" s="153">
        <f t="shared" si="28"/>
        <v>0.77942286340599409</v>
      </c>
      <c r="BI23" s="153">
        <f t="shared" si="29"/>
        <v>20.207259421636902</v>
      </c>
      <c r="BJ23" s="153">
        <f t="shared" si="30"/>
        <v>5.5555555555555571</v>
      </c>
      <c r="BK23" s="153">
        <f t="shared" si="31"/>
        <v>0.2749286996141076</v>
      </c>
      <c r="BL23" s="153">
        <f t="shared" si="32"/>
        <v>22.372322931098001</v>
      </c>
      <c r="BM23" s="153">
        <f t="shared" si="33"/>
        <v>2.5000000000000004</v>
      </c>
      <c r="BN23" s="153">
        <f t="shared" si="34"/>
        <v>0.11174521339154048</v>
      </c>
      <c r="BO23" s="153">
        <f t="shared" si="35"/>
        <v>785.19636609789109</v>
      </c>
      <c r="BP23" s="153">
        <f t="shared" si="36"/>
        <v>1.5151515151515149</v>
      </c>
      <c r="BQ23" s="153">
        <f t="shared" si="37"/>
        <v>1.9296466216230804E-3</v>
      </c>
      <c r="BR23" s="153">
        <f t="shared" si="38"/>
        <v>949.42044266738458</v>
      </c>
      <c r="BS23" s="153">
        <f t="shared" si="39"/>
        <v>0.64102564102564097</v>
      </c>
      <c r="BT23" s="153">
        <f t="shared" si="40"/>
        <v>9.7262623975819104E-4</v>
      </c>
      <c r="BU23" s="153">
        <f t="shared" si="41"/>
        <v>1154.7005383792514</v>
      </c>
      <c r="BV23" s="153">
        <f t="shared" si="42"/>
        <v>0.76923076923076927</v>
      </c>
      <c r="BW23" s="153">
        <f t="shared" si="43"/>
        <v>3.4536644602306192E-3</v>
      </c>
      <c r="BX23" s="153">
        <f t="shared" si="44"/>
        <v>1418.6320900087949</v>
      </c>
      <c r="BY23" s="153">
        <f t="shared" si="45"/>
        <v>0.59523809523809523</v>
      </c>
      <c r="BZ23" s="153">
        <f t="shared" si="46"/>
        <v>7.7493109304710471E-3</v>
      </c>
      <c r="CA23" s="153">
        <f t="shared" si="47"/>
        <v>1770.5408255148527</v>
      </c>
      <c r="CB23" s="153">
        <f t="shared" si="48"/>
        <v>0.47619047619047616</v>
      </c>
      <c r="CC23" s="153">
        <f t="shared" si="49"/>
        <v>1.6399755752843734E-2</v>
      </c>
      <c r="CD23" s="153">
        <f t="shared" si="50"/>
        <v>2263.213055223333</v>
      </c>
      <c r="CE23" s="153">
        <f t="shared" si="51"/>
        <v>0.41666666666666669</v>
      </c>
      <c r="CF23" s="153">
        <f t="shared" si="52"/>
        <v>3.2064563151325907E-2</v>
      </c>
      <c r="CG23" s="153">
        <f t="shared" si="53"/>
        <v>3002.2213997860536</v>
      </c>
      <c r="CH23" s="153">
        <f t="shared" si="54"/>
        <v>0.34722222222222221</v>
      </c>
      <c r="CI23" s="153">
        <f t="shared" si="55"/>
        <v>5.2544656671566117E-2</v>
      </c>
      <c r="CJ23" s="153">
        <f t="shared" si="56"/>
        <v>4233.9019740572548</v>
      </c>
      <c r="CK23" s="153">
        <f t="shared" si="57"/>
        <v>0.29411764705882354</v>
      </c>
      <c r="CL23" s="153">
        <f t="shared" si="58"/>
        <v>7.1860391370937207E-2</v>
      </c>
      <c r="CM23" s="153">
        <f t="shared" si="59"/>
        <v>6928.2032302755106</v>
      </c>
      <c r="CN23" s="153">
        <f t="shared" si="60"/>
        <v>0.27777777777777779</v>
      </c>
      <c r="CO23" s="153">
        <f t="shared" si="61"/>
        <v>7.9573639146997693E-2</v>
      </c>
      <c r="CP23">
        <f t="shared" si="62"/>
        <v>4.0293943400178132E-2</v>
      </c>
      <c r="CQ23">
        <f t="shared" si="63"/>
        <v>27.675527593732973</v>
      </c>
      <c r="CR23">
        <f t="shared" si="64"/>
        <v>28</v>
      </c>
    </row>
    <row r="24" spans="1:103" ht="21">
      <c r="A24" s="248"/>
      <c r="B24" s="144" t="s">
        <v>52</v>
      </c>
      <c r="C24" s="145" t="s">
        <v>59</v>
      </c>
      <c r="D24" s="146">
        <v>1</v>
      </c>
      <c r="E24" s="146">
        <v>14</v>
      </c>
      <c r="F24" s="147" t="str">
        <f t="shared" si="0"/>
        <v>1-4</v>
      </c>
      <c r="G24" s="147">
        <f t="shared" si="1"/>
        <v>2.5</v>
      </c>
      <c r="H24" s="146">
        <v>1</v>
      </c>
      <c r="I24" s="146">
        <v>4</v>
      </c>
      <c r="J24" s="146">
        <v>3</v>
      </c>
      <c r="K24" s="148">
        <v>5</v>
      </c>
      <c r="L24" s="146" t="s">
        <v>275</v>
      </c>
      <c r="M24" s="146">
        <v>1</v>
      </c>
      <c r="N24" s="147" t="str">
        <f t="shared" si="65"/>
        <v>-</v>
      </c>
      <c r="O24" s="146" t="s">
        <v>257</v>
      </c>
      <c r="P24" s="146" t="s">
        <v>257</v>
      </c>
      <c r="Q24" s="146" t="s">
        <v>257</v>
      </c>
      <c r="R24" s="146" t="s">
        <v>257</v>
      </c>
      <c r="S24" s="146" t="s">
        <v>257</v>
      </c>
      <c r="T24" s="149">
        <v>3</v>
      </c>
      <c r="U24" s="146" t="s">
        <v>323</v>
      </c>
      <c r="V24" s="146">
        <v>1</v>
      </c>
      <c r="W24" s="146">
        <v>4</v>
      </c>
      <c r="X24" s="149">
        <v>10</v>
      </c>
      <c r="Y24" s="146">
        <v>1</v>
      </c>
      <c r="Z24" s="150" t="s">
        <v>245</v>
      </c>
      <c r="AA24" s="146">
        <f>'Способности и классы'!$G$31</f>
        <v>1.1499999999999999</v>
      </c>
      <c r="AB24" s="146">
        <v>0</v>
      </c>
      <c r="AC24" s="151" t="s">
        <v>476</v>
      </c>
      <c r="AD24" s="151"/>
      <c r="AE24" s="146">
        <v>1.33</v>
      </c>
      <c r="AF24" s="146">
        <v>0</v>
      </c>
      <c r="AG24" s="152"/>
      <c r="AH24" s="153">
        <f t="shared" si="2"/>
        <v>0.55555555555555558</v>
      </c>
      <c r="AI24" s="153">
        <f t="shared" si="3"/>
        <v>140.00000000000003</v>
      </c>
      <c r="AJ24" s="153">
        <f t="shared" si="4"/>
        <v>3.9842826037302554</v>
      </c>
      <c r="AK24" s="153">
        <f t="shared" si="5"/>
        <v>2.318840579710145</v>
      </c>
      <c r="AL24" s="153">
        <f t="shared" si="6"/>
        <v>35.000000000000007</v>
      </c>
      <c r="AM24" s="153">
        <f t="shared" si="7"/>
        <v>2.1094499082015967</v>
      </c>
      <c r="AN24" s="153">
        <f t="shared" si="8"/>
        <v>4.2424242424242422</v>
      </c>
      <c r="AO24" s="153">
        <f t="shared" si="9"/>
        <v>31.111111111111114</v>
      </c>
      <c r="AP24" s="153">
        <f t="shared" si="10"/>
        <v>1.9108340144356732</v>
      </c>
      <c r="AQ24" s="153">
        <f t="shared" si="11"/>
        <v>6.666666666666667</v>
      </c>
      <c r="AR24" s="153">
        <f t="shared" si="12"/>
        <v>11.666666666666664</v>
      </c>
      <c r="AS24" s="153">
        <f t="shared" si="13"/>
        <v>1.2508787635704217</v>
      </c>
      <c r="AT24" s="153">
        <f t="shared" si="14"/>
        <v>9.1228070175438596</v>
      </c>
      <c r="AU24" s="153">
        <f t="shared" si="15"/>
        <v>7</v>
      </c>
      <c r="AV24" s="153">
        <f t="shared" si="16"/>
        <v>0.87596101072347532</v>
      </c>
      <c r="AW24" s="153">
        <f t="shared" si="17"/>
        <v>11.851851851851853</v>
      </c>
      <c r="AX24" s="153">
        <f t="shared" si="18"/>
        <v>4.666666666666667</v>
      </c>
      <c r="AY24" s="153">
        <f t="shared" si="19"/>
        <v>0.55848672458287041</v>
      </c>
      <c r="AZ24" s="153">
        <f t="shared" si="20"/>
        <v>14.901960784313728</v>
      </c>
      <c r="BA24" s="153">
        <f t="shared" si="21"/>
        <v>3.3333333333333339</v>
      </c>
      <c r="BB24" s="153">
        <f t="shared" si="22"/>
        <v>0.31330503914069729</v>
      </c>
      <c r="BC24" s="153">
        <f t="shared" si="23"/>
        <v>18.333333333333332</v>
      </c>
      <c r="BD24" s="153">
        <f t="shared" si="24"/>
        <v>4.9999999999999991</v>
      </c>
      <c r="BE24" s="153">
        <f t="shared" si="25"/>
        <v>0.29103293633786792</v>
      </c>
      <c r="BF24" s="153">
        <f t="shared" si="26"/>
        <v>22.222222222222225</v>
      </c>
      <c r="BG24" s="153">
        <f t="shared" si="27"/>
        <v>1.9444444444444444</v>
      </c>
      <c r="BH24" s="153">
        <f t="shared" si="28"/>
        <v>8.7499999999999994E-2</v>
      </c>
      <c r="BI24" s="153">
        <f t="shared" si="29"/>
        <v>26.666666666666668</v>
      </c>
      <c r="BJ24" s="153">
        <f t="shared" si="30"/>
        <v>1.5555555555555556</v>
      </c>
      <c r="BK24" s="153">
        <f t="shared" si="31"/>
        <v>5.8333333333333334E-2</v>
      </c>
      <c r="BL24" s="153">
        <f t="shared" si="32"/>
        <v>31.794871794871796</v>
      </c>
      <c r="BM24" s="153">
        <f t="shared" si="33"/>
        <v>1.4</v>
      </c>
      <c r="BN24" s="153">
        <f t="shared" si="34"/>
        <v>4.4032258064516126E-2</v>
      </c>
      <c r="BO24" s="153">
        <f t="shared" si="35"/>
        <v>41.212121212121211</v>
      </c>
      <c r="BP24" s="153">
        <f t="shared" si="36"/>
        <v>1.4</v>
      </c>
      <c r="BQ24" s="153">
        <f t="shared" si="37"/>
        <v>3.3970588235294114E-2</v>
      </c>
      <c r="BR24" s="153">
        <f t="shared" si="38"/>
        <v>49.333333333333336</v>
      </c>
      <c r="BS24" s="153">
        <f t="shared" si="39"/>
        <v>1.9580419580419579</v>
      </c>
      <c r="BT24" s="153">
        <f t="shared" si="40"/>
        <v>4.6638809546103284E-2</v>
      </c>
      <c r="BU24" s="153">
        <f t="shared" si="41"/>
        <v>59.25925925925926</v>
      </c>
      <c r="BV24" s="153">
        <f t="shared" si="42"/>
        <v>1.1666666666666667</v>
      </c>
      <c r="BW24" s="153">
        <f t="shared" si="43"/>
        <v>4.7642845557290134E-2</v>
      </c>
      <c r="BX24" s="153">
        <f t="shared" si="44"/>
        <v>71.666666666666671</v>
      </c>
      <c r="BY24" s="153">
        <f t="shared" si="45"/>
        <v>1.0769230769230769</v>
      </c>
      <c r="BZ24" s="153">
        <f t="shared" si="46"/>
        <v>7.2534091172980195E-2</v>
      </c>
      <c r="CA24" s="153">
        <f t="shared" si="47"/>
        <v>2453.3333333333335</v>
      </c>
      <c r="CB24" s="153">
        <f t="shared" si="48"/>
        <v>1</v>
      </c>
      <c r="CC24" s="153">
        <f t="shared" si="49"/>
        <v>2.0189321327181205E-2</v>
      </c>
      <c r="CD24" s="153">
        <f t="shared" si="50"/>
        <v>2613.3333333333335</v>
      </c>
      <c r="CE24" s="153">
        <f t="shared" si="51"/>
        <v>0.93333333333333335</v>
      </c>
      <c r="CF24" s="153">
        <f t="shared" si="52"/>
        <v>4.1796198922055092E-2</v>
      </c>
      <c r="CG24" s="153">
        <f t="shared" si="53"/>
        <v>2773.3333333333335</v>
      </c>
      <c r="CH24" s="153">
        <f t="shared" si="54"/>
        <v>0.875</v>
      </c>
      <c r="CI24" s="153">
        <f t="shared" si="55"/>
        <v>7.2807638322155727E-2</v>
      </c>
      <c r="CJ24" s="153">
        <f t="shared" si="56"/>
        <v>2933.3333333333335</v>
      </c>
      <c r="CK24" s="153">
        <f t="shared" si="57"/>
        <v>0.875</v>
      </c>
      <c r="CL24" s="153">
        <f t="shared" si="58"/>
        <v>0.10728223802279996</v>
      </c>
      <c r="CM24" s="153">
        <f t="shared" si="59"/>
        <v>3200</v>
      </c>
      <c r="CN24" s="153">
        <f t="shared" si="60"/>
        <v>0.82352941176470584</v>
      </c>
      <c r="CO24" s="153">
        <f t="shared" si="61"/>
        <v>0.12665790025890095</v>
      </c>
      <c r="CP24">
        <f t="shared" si="62"/>
        <v>4.7968277708032366E-2</v>
      </c>
      <c r="CQ24">
        <f t="shared" si="63"/>
        <v>29.674379752639556</v>
      </c>
      <c r="CR24">
        <f t="shared" si="64"/>
        <v>30</v>
      </c>
    </row>
    <row r="25" spans="1:103" ht="30">
      <c r="A25" s="248"/>
      <c r="B25" s="76" t="s">
        <v>30</v>
      </c>
      <c r="C25" s="84" t="s">
        <v>9</v>
      </c>
      <c r="D25" s="69">
        <v>1</v>
      </c>
      <c r="E25" s="69">
        <v>6</v>
      </c>
      <c r="F25" s="70">
        <f t="shared" si="0"/>
        <v>1</v>
      </c>
      <c r="G25" s="70">
        <f t="shared" si="1"/>
        <v>1</v>
      </c>
      <c r="H25" s="70">
        <v>1</v>
      </c>
      <c r="I25" s="70">
        <v>1</v>
      </c>
      <c r="J25" s="70">
        <v>2</v>
      </c>
      <c r="K25" s="102">
        <v>20</v>
      </c>
      <c r="L25" s="69" t="s">
        <v>276</v>
      </c>
      <c r="M25" s="69">
        <v>0</v>
      </c>
      <c r="N25" s="70" t="str">
        <f t="shared" si="65"/>
        <v>-</v>
      </c>
      <c r="O25" s="71" t="s">
        <v>257</v>
      </c>
      <c r="P25" s="71" t="s">
        <v>257</v>
      </c>
      <c r="Q25" s="69" t="s">
        <v>257</v>
      </c>
      <c r="R25" s="69" t="s">
        <v>257</v>
      </c>
      <c r="S25" s="69" t="s">
        <v>257</v>
      </c>
      <c r="T25" s="93">
        <v>1</v>
      </c>
      <c r="U25" s="69" t="s">
        <v>312</v>
      </c>
      <c r="V25" s="69">
        <v>1</v>
      </c>
      <c r="W25" s="69">
        <v>3</v>
      </c>
      <c r="X25" s="93">
        <v>6</v>
      </c>
      <c r="Y25" s="69">
        <v>1</v>
      </c>
      <c r="Z25" s="72" t="s">
        <v>254</v>
      </c>
      <c r="AA25" s="69">
        <f>'Способности и классы'!$G$18</f>
        <v>1.2</v>
      </c>
      <c r="AB25" s="69">
        <v>0</v>
      </c>
      <c r="AC25" s="73" t="s">
        <v>734</v>
      </c>
      <c r="AD25" s="73"/>
      <c r="AE25" s="69">
        <f>1.15</f>
        <v>1.1499999999999999</v>
      </c>
      <c r="AF25" s="69">
        <v>0</v>
      </c>
      <c r="AG25" s="74"/>
      <c r="AH25" s="75">
        <f t="shared" si="2"/>
        <v>0.5</v>
      </c>
      <c r="AI25" s="75">
        <f t="shared" si="3"/>
        <v>12</v>
      </c>
      <c r="AJ25" s="75">
        <f t="shared" si="4"/>
        <v>2.2133638394006434</v>
      </c>
      <c r="AK25" s="75">
        <f t="shared" si="5"/>
        <v>2</v>
      </c>
      <c r="AL25" s="75">
        <f t="shared" si="6"/>
        <v>5</v>
      </c>
      <c r="AM25" s="75">
        <f t="shared" si="7"/>
        <v>1.2865702429209154</v>
      </c>
      <c r="AN25" s="75">
        <f t="shared" si="8"/>
        <v>3.5</v>
      </c>
      <c r="AO25" s="75">
        <f t="shared" si="9"/>
        <v>13.333333333333334</v>
      </c>
      <c r="AP25" s="75">
        <f t="shared" si="10"/>
        <v>1.544482440111564</v>
      </c>
      <c r="AQ25" s="75">
        <f t="shared" si="11"/>
        <v>5</v>
      </c>
      <c r="AR25" s="75">
        <f t="shared" si="12"/>
        <v>1.875</v>
      </c>
      <c r="AS25" s="75">
        <f t="shared" si="13"/>
        <v>0.67548001926030665</v>
      </c>
      <c r="AT25" s="75">
        <f t="shared" si="14"/>
        <v>6.5</v>
      </c>
      <c r="AU25" s="75">
        <f t="shared" si="15"/>
        <v>1.3333333333333333</v>
      </c>
      <c r="AV25" s="75">
        <f t="shared" si="16"/>
        <v>0.45291081365783831</v>
      </c>
      <c r="AW25" s="75">
        <f t="shared" si="17"/>
        <v>8</v>
      </c>
      <c r="AX25" s="75">
        <f t="shared" si="18"/>
        <v>1</v>
      </c>
      <c r="AY25" s="75">
        <f t="shared" si="19"/>
        <v>0.27262693316631442</v>
      </c>
      <c r="AZ25" s="75">
        <f t="shared" si="20"/>
        <v>9.5</v>
      </c>
      <c r="BA25" s="75">
        <f t="shared" si="21"/>
        <v>0.8571428571428571</v>
      </c>
      <c r="BB25" s="75">
        <f t="shared" si="22"/>
        <v>0.15501739837428299</v>
      </c>
      <c r="BC25" s="75">
        <f t="shared" si="23"/>
        <v>11</v>
      </c>
      <c r="BD25" s="75">
        <f t="shared" si="24"/>
        <v>1.875</v>
      </c>
      <c r="BE25" s="75">
        <f t="shared" si="25"/>
        <v>0.18622078693284946</v>
      </c>
      <c r="BF25" s="75">
        <f t="shared" si="26"/>
        <v>12.5</v>
      </c>
      <c r="BG25" s="75">
        <f t="shared" si="27"/>
        <v>0.66666666666666663</v>
      </c>
      <c r="BH25" s="75">
        <f t="shared" si="28"/>
        <v>5.333333333333333E-2</v>
      </c>
      <c r="BI25" s="75">
        <f t="shared" si="29"/>
        <v>14</v>
      </c>
      <c r="BJ25" s="75">
        <f t="shared" si="30"/>
        <v>0.6</v>
      </c>
      <c r="BK25" s="75">
        <f t="shared" si="31"/>
        <v>4.2857142857142858E-2</v>
      </c>
      <c r="BL25" s="75">
        <f t="shared" si="32"/>
        <v>15.5</v>
      </c>
      <c r="BM25" s="75">
        <f t="shared" si="33"/>
        <v>0.54545454545454541</v>
      </c>
      <c r="BN25" s="75">
        <f t="shared" si="34"/>
        <v>3.5190615835777123E-2</v>
      </c>
      <c r="BO25" s="75">
        <f t="shared" si="35"/>
        <v>17</v>
      </c>
      <c r="BP25" s="75">
        <f t="shared" si="36"/>
        <v>0.54545454545454541</v>
      </c>
      <c r="BQ25" s="75">
        <f t="shared" si="37"/>
        <v>3.20855614973262E-2</v>
      </c>
      <c r="BR25" s="75">
        <f t="shared" si="38"/>
        <v>18.5</v>
      </c>
      <c r="BS25" s="75">
        <f t="shared" si="39"/>
        <v>0.76923076923076916</v>
      </c>
      <c r="BT25" s="75">
        <f t="shared" si="40"/>
        <v>4.8746189596109747E-2</v>
      </c>
      <c r="BU25" s="75">
        <f t="shared" si="41"/>
        <v>20</v>
      </c>
      <c r="BV25" s="75">
        <f t="shared" si="42"/>
        <v>0.46153846153846156</v>
      </c>
      <c r="BW25" s="75">
        <f t="shared" si="43"/>
        <v>5.3884378038566189E-2</v>
      </c>
      <c r="BX25" s="75">
        <f t="shared" si="44"/>
        <v>21.5</v>
      </c>
      <c r="BY25" s="75">
        <f t="shared" si="45"/>
        <v>0.42857142857142855</v>
      </c>
      <c r="BZ25" s="75">
        <f t="shared" si="46"/>
        <v>8.6544698988641255E-2</v>
      </c>
      <c r="CA25" s="75">
        <f t="shared" si="47"/>
        <v>23</v>
      </c>
      <c r="CB25" s="75">
        <f t="shared" si="48"/>
        <v>0.4</v>
      </c>
      <c r="CC25" s="75">
        <f t="shared" si="49"/>
        <v>0.1318760946791574</v>
      </c>
      <c r="CD25" s="75">
        <f t="shared" si="50"/>
        <v>24.5</v>
      </c>
      <c r="CE25" s="75">
        <f t="shared" si="51"/>
        <v>0.375</v>
      </c>
      <c r="CF25" s="75">
        <f t="shared" si="52"/>
        <v>0.18790834751847915</v>
      </c>
      <c r="CG25" s="75">
        <f t="shared" si="53"/>
        <v>26</v>
      </c>
      <c r="CH25" s="75">
        <f t="shared" si="54"/>
        <v>0.35294117647058826</v>
      </c>
      <c r="CI25" s="75">
        <f t="shared" si="55"/>
        <v>0.2472503521592124</v>
      </c>
      <c r="CJ25" s="75">
        <f t="shared" si="56"/>
        <v>27.5</v>
      </c>
      <c r="CK25" s="75">
        <f t="shared" si="57"/>
        <v>0.33333333333333331</v>
      </c>
      <c r="CL25" s="75">
        <f t="shared" si="58"/>
        <v>0.29714960969396687</v>
      </c>
      <c r="CM25" s="75">
        <f t="shared" si="59"/>
        <v>30</v>
      </c>
      <c r="CN25" s="75">
        <f t="shared" si="60"/>
        <v>0.31578947368421051</v>
      </c>
      <c r="CO25" s="75">
        <f t="shared" si="61"/>
        <v>0.32030896835479866</v>
      </c>
      <c r="CP25">
        <f t="shared" si="62"/>
        <v>4.9634751445332928E-2</v>
      </c>
      <c r="CQ25">
        <f t="shared" si="63"/>
        <v>30.082528759396425</v>
      </c>
      <c r="CR25">
        <f t="shared" si="64"/>
        <v>31</v>
      </c>
    </row>
    <row r="26" spans="1:103" ht="30">
      <c r="A26" s="248"/>
      <c r="B26" s="77" t="s">
        <v>119</v>
      </c>
      <c r="C26" s="85" t="s">
        <v>101</v>
      </c>
      <c r="D26" s="20">
        <v>1</v>
      </c>
      <c r="E26" s="20">
        <v>13</v>
      </c>
      <c r="F26" s="21" t="str">
        <f t="shared" si="0"/>
        <v>2-4</v>
      </c>
      <c r="G26" s="21">
        <f t="shared" si="1"/>
        <v>3</v>
      </c>
      <c r="H26" s="20">
        <v>2</v>
      </c>
      <c r="I26" s="20">
        <v>4</v>
      </c>
      <c r="J26" s="20">
        <v>1</v>
      </c>
      <c r="K26" s="103">
        <v>10</v>
      </c>
      <c r="L26" s="20" t="s">
        <v>274</v>
      </c>
      <c r="M26" s="20">
        <v>1</v>
      </c>
      <c r="N26" s="21" t="str">
        <f t="shared" si="65"/>
        <v>-</v>
      </c>
      <c r="O26" s="20" t="s">
        <v>257</v>
      </c>
      <c r="P26" s="20" t="s">
        <v>257</v>
      </c>
      <c r="Q26" s="20" t="s">
        <v>257</v>
      </c>
      <c r="R26" s="20" t="s">
        <v>257</v>
      </c>
      <c r="S26" s="20" t="s">
        <v>257</v>
      </c>
      <c r="T26" s="94">
        <v>1</v>
      </c>
      <c r="U26" s="20" t="s">
        <v>327</v>
      </c>
      <c r="V26" s="20">
        <v>1</v>
      </c>
      <c r="W26" s="20">
        <v>3</v>
      </c>
      <c r="X26" s="94">
        <v>12</v>
      </c>
      <c r="Y26" s="20">
        <v>2</v>
      </c>
      <c r="Z26" s="22" t="s">
        <v>246</v>
      </c>
      <c r="AA26" s="20">
        <f>'Способности и классы'!$G$4</f>
        <v>1.3</v>
      </c>
      <c r="AB26" s="20">
        <v>0</v>
      </c>
      <c r="AC26" s="23" t="s">
        <v>762</v>
      </c>
      <c r="AD26" s="23"/>
      <c r="AE26" s="20">
        <f>0.5*1.5</f>
        <v>0.75</v>
      </c>
      <c r="AF26" s="20">
        <v>0</v>
      </c>
      <c r="AG26" s="24"/>
      <c r="AH26" s="25">
        <f t="shared" si="2"/>
        <v>0.24382992454708535</v>
      </c>
      <c r="AI26" s="25">
        <f t="shared" si="3"/>
        <v>259.99999999999977</v>
      </c>
      <c r="AJ26" s="25">
        <f t="shared" si="4"/>
        <v>5.7144124843396407</v>
      </c>
      <c r="AK26" s="25">
        <f t="shared" si="5"/>
        <v>1.0475656017578481</v>
      </c>
      <c r="AL26" s="25">
        <f t="shared" si="6"/>
        <v>129.99999999999989</v>
      </c>
      <c r="AM26" s="25">
        <f t="shared" si="7"/>
        <v>3.7651699492349233</v>
      </c>
      <c r="AN26" s="25">
        <f t="shared" si="8"/>
        <v>1.9037490262714738</v>
      </c>
      <c r="AO26" s="25">
        <f t="shared" si="9"/>
        <v>28.888888888888893</v>
      </c>
      <c r="AP26" s="25">
        <f t="shared" si="10"/>
        <v>2.4202730889554811</v>
      </c>
      <c r="AQ26" s="25">
        <f t="shared" si="11"/>
        <v>2.8284271247461898</v>
      </c>
      <c r="AR26" s="25">
        <f t="shared" si="12"/>
        <v>16.250000000000004</v>
      </c>
      <c r="AS26" s="25">
        <f t="shared" si="13"/>
        <v>2.0124418896272736</v>
      </c>
      <c r="AT26" s="25">
        <f t="shared" si="14"/>
        <v>3.9966905023587467</v>
      </c>
      <c r="AU26" s="25">
        <f t="shared" si="15"/>
        <v>8.6666666666666661</v>
      </c>
      <c r="AV26" s="25">
        <f t="shared" si="16"/>
        <v>1.4725694535874176</v>
      </c>
      <c r="AW26" s="25">
        <f t="shared" si="17"/>
        <v>5.1425947722657996</v>
      </c>
      <c r="AX26" s="25">
        <f t="shared" si="18"/>
        <v>5.4166666666666661</v>
      </c>
      <c r="AY26" s="25">
        <f t="shared" si="19"/>
        <v>1.0329840817812332</v>
      </c>
      <c r="AZ26" s="25">
        <f t="shared" si="20"/>
        <v>6.3976327821640009</v>
      </c>
      <c r="BA26" s="25">
        <f t="shared" si="21"/>
        <v>3.7142857142857144</v>
      </c>
      <c r="BB26" s="25">
        <f t="shared" si="22"/>
        <v>0.65612774040148347</v>
      </c>
      <c r="BC26" s="25">
        <f t="shared" si="23"/>
        <v>8.1875522032126558</v>
      </c>
      <c r="BD26" s="25">
        <f t="shared" si="24"/>
        <v>4.0625</v>
      </c>
      <c r="BE26" s="25">
        <f t="shared" si="25"/>
        <v>0.51387480779871331</v>
      </c>
      <c r="BF26" s="25">
        <f t="shared" si="26"/>
        <v>9.8209275164798271</v>
      </c>
      <c r="BG26" s="25">
        <f t="shared" si="27"/>
        <v>2.0634920634920637</v>
      </c>
      <c r="BH26" s="25">
        <f t="shared" si="28"/>
        <v>0.21011172926685984</v>
      </c>
      <c r="BI26" s="25">
        <f t="shared" si="29"/>
        <v>12.37436867076458</v>
      </c>
      <c r="BJ26" s="25">
        <f t="shared" si="30"/>
        <v>1.625</v>
      </c>
      <c r="BK26" s="25">
        <f t="shared" si="31"/>
        <v>0.13131983079178741</v>
      </c>
      <c r="BL26" s="25">
        <f t="shared" si="32"/>
        <v>16.237266827246646</v>
      </c>
      <c r="BM26" s="25">
        <f t="shared" si="33"/>
        <v>1.3131313131313131</v>
      </c>
      <c r="BN26" s="25">
        <f t="shared" si="34"/>
        <v>8.0871450047728319E-2</v>
      </c>
      <c r="BO26" s="25">
        <f t="shared" si="35"/>
        <v>21.46574157173448</v>
      </c>
      <c r="BP26" s="25">
        <f t="shared" si="36"/>
        <v>1.1818181818181819</v>
      </c>
      <c r="BQ26" s="25">
        <f t="shared" si="37"/>
        <v>5.5056014620727976E-2</v>
      </c>
      <c r="BR26" s="25">
        <f t="shared" si="38"/>
        <v>31.146370123693163</v>
      </c>
      <c r="BS26" s="25">
        <f t="shared" si="39"/>
        <v>1.6666666666666665</v>
      </c>
      <c r="BT26" s="25">
        <f t="shared" si="40"/>
        <v>6.1946852366462753E-2</v>
      </c>
      <c r="BU26" s="25">
        <f t="shared" si="41"/>
        <v>42.854956435548331</v>
      </c>
      <c r="BV26" s="25">
        <f t="shared" si="42"/>
        <v>1</v>
      </c>
      <c r="BW26" s="25">
        <f t="shared" si="43"/>
        <v>5.4349953904333725E-2</v>
      </c>
      <c r="BX26" s="25">
        <f t="shared" si="44"/>
        <v>60.811183182043081</v>
      </c>
      <c r="BY26" s="25">
        <f t="shared" si="45"/>
        <v>0.9285714285714286</v>
      </c>
      <c r="BZ26" s="25">
        <f t="shared" si="46"/>
        <v>7.3264723429734335E-2</v>
      </c>
      <c r="CA26" s="25">
        <f t="shared" si="47"/>
        <v>101.64659979556617</v>
      </c>
      <c r="CB26" s="25">
        <f t="shared" si="48"/>
        <v>0.8666666666666667</v>
      </c>
      <c r="CC26" s="25">
        <f t="shared" si="49"/>
        <v>9.2337820375503032E-2</v>
      </c>
      <c r="CD26" s="25">
        <f t="shared" si="50"/>
        <v>4619.7643037521093</v>
      </c>
      <c r="CE26" s="25">
        <f t="shared" si="51"/>
        <v>0.8125</v>
      </c>
      <c r="CF26" s="25">
        <f t="shared" si="52"/>
        <v>3.1483385006442439E-2</v>
      </c>
      <c r="CG26" s="25">
        <f t="shared" si="53"/>
        <v>7353.9105243400954</v>
      </c>
      <c r="CH26" s="25">
        <f t="shared" si="54"/>
        <v>0.76470588235294112</v>
      </c>
      <c r="CI26" s="25">
        <f t="shared" si="55"/>
        <v>5.0759487563462935E-2</v>
      </c>
      <c r="CJ26" s="25">
        <f t="shared" si="56"/>
        <v>15556.349186104047</v>
      </c>
      <c r="CK26" s="25">
        <f t="shared" si="57"/>
        <v>0.72222222222222221</v>
      </c>
      <c r="CL26" s="25">
        <f t="shared" si="58"/>
        <v>6.4322048941427706E-2</v>
      </c>
      <c r="CM26" s="25">
        <f t="shared" si="59"/>
        <v>33941.12549695425</v>
      </c>
      <c r="CN26" s="25">
        <f t="shared" si="60"/>
        <v>0.68421052631578949</v>
      </c>
      <c r="CO26" s="25">
        <f t="shared" si="61"/>
        <v>6.7006337110257788E-2</v>
      </c>
      <c r="CP26">
        <f t="shared" si="62"/>
        <v>6.1735549176944501E-2</v>
      </c>
      <c r="CQ26">
        <f t="shared" si="63"/>
        <v>32.825709844502157</v>
      </c>
      <c r="CR26">
        <f t="shared" si="64"/>
        <v>33</v>
      </c>
    </row>
    <row r="27" spans="1:103" ht="21.75" thickBot="1">
      <c r="A27" s="249"/>
      <c r="B27" s="156" t="s">
        <v>142</v>
      </c>
      <c r="C27" s="161" t="s">
        <v>124</v>
      </c>
      <c r="D27" s="166">
        <v>2</v>
      </c>
      <c r="E27" s="166">
        <v>15</v>
      </c>
      <c r="F27" s="171" t="str">
        <f t="shared" si="0"/>
        <v>1-4</v>
      </c>
      <c r="G27" s="171">
        <f t="shared" si="1"/>
        <v>2.5</v>
      </c>
      <c r="H27" s="166">
        <v>1</v>
      </c>
      <c r="I27" s="166">
        <v>4</v>
      </c>
      <c r="J27" s="166">
        <v>1</v>
      </c>
      <c r="K27" s="176">
        <v>7</v>
      </c>
      <c r="L27" s="166" t="s">
        <v>271</v>
      </c>
      <c r="M27" s="166">
        <v>1</v>
      </c>
      <c r="N27" s="171" t="str">
        <f t="shared" si="65"/>
        <v>-</v>
      </c>
      <c r="O27" s="166" t="s">
        <v>257</v>
      </c>
      <c r="P27" s="166" t="s">
        <v>257</v>
      </c>
      <c r="Q27" s="166" t="s">
        <v>257</v>
      </c>
      <c r="R27" s="166" t="s">
        <v>257</v>
      </c>
      <c r="S27" s="166" t="s">
        <v>257</v>
      </c>
      <c r="T27" s="182">
        <v>2</v>
      </c>
      <c r="U27" s="166" t="s">
        <v>313</v>
      </c>
      <c r="V27" s="166">
        <v>1</v>
      </c>
      <c r="W27" s="166">
        <v>4</v>
      </c>
      <c r="X27" s="182">
        <v>9</v>
      </c>
      <c r="Y27" s="166">
        <v>1</v>
      </c>
      <c r="Z27" s="187" t="s">
        <v>247</v>
      </c>
      <c r="AA27" s="166">
        <f>'Способности и классы'!$G$5</f>
        <v>1.1000000000000001</v>
      </c>
      <c r="AB27" s="166">
        <f>'Способности и классы'!H$5</f>
        <v>6</v>
      </c>
      <c r="AC27" s="192" t="s">
        <v>434</v>
      </c>
      <c r="AD27" s="192"/>
      <c r="AE27" s="166">
        <v>2.1</v>
      </c>
      <c r="AF27" s="166">
        <v>0</v>
      </c>
      <c r="AG27" s="197"/>
      <c r="AH27" s="202">
        <f t="shared" si="2"/>
        <v>0.41666666666666669</v>
      </c>
      <c r="AI27" s="202">
        <f t="shared" si="3"/>
        <v>75.000000000000014</v>
      </c>
      <c r="AJ27" s="202">
        <f t="shared" si="4"/>
        <v>3.6628415014847064</v>
      </c>
      <c r="AK27" s="202">
        <f t="shared" si="5"/>
        <v>1.7391304347826089</v>
      </c>
      <c r="AL27" s="202">
        <f t="shared" si="6"/>
        <v>24.999999999999996</v>
      </c>
      <c r="AM27" s="202">
        <f t="shared" si="7"/>
        <v>2.081335825425251</v>
      </c>
      <c r="AN27" s="202">
        <f t="shared" si="8"/>
        <v>3.1818181818181817</v>
      </c>
      <c r="AO27" s="202">
        <f t="shared" si="9"/>
        <v>33.333333333333336</v>
      </c>
      <c r="AP27" s="202">
        <f t="shared" si="10"/>
        <v>2.145685668564608</v>
      </c>
      <c r="AQ27" s="202">
        <f t="shared" si="11"/>
        <v>5</v>
      </c>
      <c r="AR27" s="202">
        <f t="shared" si="12"/>
        <v>7.5</v>
      </c>
      <c r="AS27" s="202">
        <f t="shared" si="13"/>
        <v>1.1760790225246736</v>
      </c>
      <c r="AT27" s="202">
        <f t="shared" si="14"/>
        <v>6.8421052631578947</v>
      </c>
      <c r="AU27" s="202">
        <f t="shared" si="15"/>
        <v>5</v>
      </c>
      <c r="AV27" s="202">
        <f t="shared" si="16"/>
        <v>0.85485041426511033</v>
      </c>
      <c r="AW27" s="202">
        <f t="shared" si="17"/>
        <v>8.8888888888888893</v>
      </c>
      <c r="AX27" s="202">
        <f t="shared" si="18"/>
        <v>4.2857142857142856</v>
      </c>
      <c r="AY27" s="202">
        <f t="shared" si="19"/>
        <v>0.63384757878676812</v>
      </c>
      <c r="AZ27" s="202">
        <f t="shared" si="20"/>
        <v>11.176470588235295</v>
      </c>
      <c r="BA27" s="202">
        <f t="shared" si="21"/>
        <v>3.1249999999999996</v>
      </c>
      <c r="BB27" s="202">
        <f t="shared" si="22"/>
        <v>0.3724539977321617</v>
      </c>
      <c r="BC27" s="202">
        <f t="shared" si="23"/>
        <v>15.277777777777777</v>
      </c>
      <c r="BD27" s="202">
        <f t="shared" si="24"/>
        <v>5.3571428571428568</v>
      </c>
      <c r="BE27" s="202">
        <f t="shared" si="25"/>
        <v>0.36951271491218135</v>
      </c>
      <c r="BF27" s="202">
        <f t="shared" si="26"/>
        <v>20.833333333333329</v>
      </c>
      <c r="BG27" s="202">
        <f t="shared" si="27"/>
        <v>1.875</v>
      </c>
      <c r="BH27" s="202">
        <f t="shared" si="28"/>
        <v>9.0000000000000024E-2</v>
      </c>
      <c r="BI27" s="202">
        <f t="shared" si="29"/>
        <v>28.571428571428577</v>
      </c>
      <c r="BJ27" s="202">
        <f t="shared" si="30"/>
        <v>1.6666666666666667</v>
      </c>
      <c r="BK27" s="202">
        <f t="shared" si="31"/>
        <v>5.8333333333333327E-2</v>
      </c>
      <c r="BL27" s="202">
        <f t="shared" si="32"/>
        <v>39.743589743589745</v>
      </c>
      <c r="BM27" s="202">
        <f t="shared" si="33"/>
        <v>1.5</v>
      </c>
      <c r="BN27" s="202">
        <f t="shared" si="34"/>
        <v>3.7741935483870968E-2</v>
      </c>
      <c r="BO27" s="202">
        <f t="shared" si="35"/>
        <v>61.818181818181813</v>
      </c>
      <c r="BP27" s="202">
        <f t="shared" si="36"/>
        <v>1.3636363636363635</v>
      </c>
      <c r="BQ27" s="202">
        <f t="shared" si="37"/>
        <v>2.2058823529411766E-2</v>
      </c>
      <c r="BR27" s="202">
        <f t="shared" si="38"/>
        <v>92.5</v>
      </c>
      <c r="BS27" s="202">
        <f t="shared" si="39"/>
        <v>1.9230769230769229</v>
      </c>
      <c r="BT27" s="202">
        <f t="shared" si="40"/>
        <v>2.5232610129886951E-2</v>
      </c>
      <c r="BU27" s="202">
        <f t="shared" si="41"/>
        <v>148.1481481481481</v>
      </c>
      <c r="BV27" s="202">
        <f t="shared" si="42"/>
        <v>1.1538461538461537</v>
      </c>
      <c r="BW27" s="202">
        <f t="shared" si="43"/>
        <v>2.3220686314584845E-2</v>
      </c>
      <c r="BX27" s="202">
        <f t="shared" si="44"/>
        <v>268.75000000000006</v>
      </c>
      <c r="BY27" s="202">
        <f t="shared" si="45"/>
        <v>1.0714285714285714</v>
      </c>
      <c r="BZ27" s="202">
        <f t="shared" si="46"/>
        <v>3.1650765556930562E-2</v>
      </c>
      <c r="CA27" s="202">
        <f t="shared" si="47"/>
        <v>18400.000000000004</v>
      </c>
      <c r="CB27" s="202">
        <f t="shared" si="48"/>
        <v>1</v>
      </c>
      <c r="CC27" s="202">
        <f t="shared" si="49"/>
        <v>7.3720978077448556E-3</v>
      </c>
      <c r="CD27" s="202">
        <f t="shared" si="50"/>
        <v>39199.999999999964</v>
      </c>
      <c r="CE27" s="202">
        <f t="shared" si="51"/>
        <v>1</v>
      </c>
      <c r="CF27" s="202">
        <f t="shared" si="52"/>
        <v>1.454405717600285E-2</v>
      </c>
      <c r="CG27" s="202">
        <f t="shared" si="53"/>
        <v>41599.999999999964</v>
      </c>
      <c r="CH27" s="202">
        <f t="shared" si="54"/>
        <v>0.9375</v>
      </c>
      <c r="CI27" s="202">
        <f t="shared" si="55"/>
        <v>3.0880571730730787E-2</v>
      </c>
      <c r="CJ27" s="202">
        <f t="shared" si="56"/>
        <v>43999.999999999964</v>
      </c>
      <c r="CK27" s="202">
        <f t="shared" si="57"/>
        <v>0.88235294117647056</v>
      </c>
      <c r="CL27" s="202">
        <f t="shared" si="58"/>
        <v>5.1062509753038228E-2</v>
      </c>
      <c r="CM27" s="202">
        <f t="shared" si="59"/>
        <v>47999.999999999956</v>
      </c>
      <c r="CN27" s="202">
        <f t="shared" si="60"/>
        <v>0.83333333333333337</v>
      </c>
      <c r="CO27" s="202">
        <f t="shared" si="61"/>
        <v>6.4549722436790288E-2</v>
      </c>
      <c r="CP27">
        <f t="shared" si="62"/>
        <v>3.749389401499658E-2</v>
      </c>
      <c r="CQ27">
        <f t="shared" si="63"/>
        <v>32.889592390896695</v>
      </c>
      <c r="CR27">
        <f t="shared" si="64"/>
        <v>33</v>
      </c>
    </row>
    <row r="28" spans="1:103" ht="45.75" thickTop="1">
      <c r="A28" s="247">
        <v>2</v>
      </c>
      <c r="B28" s="154" t="s">
        <v>99</v>
      </c>
      <c r="C28" s="159" t="s">
        <v>79</v>
      </c>
      <c r="D28" s="164">
        <v>1</v>
      </c>
      <c r="E28" s="164">
        <v>20</v>
      </c>
      <c r="F28" s="169" t="str">
        <f t="shared" si="0"/>
        <v>2-4</v>
      </c>
      <c r="G28" s="169">
        <f t="shared" si="1"/>
        <v>3</v>
      </c>
      <c r="H28" s="164">
        <v>2</v>
      </c>
      <c r="I28" s="164">
        <v>4</v>
      </c>
      <c r="J28" s="164">
        <v>1</v>
      </c>
      <c r="K28" s="174">
        <v>5</v>
      </c>
      <c r="L28" s="164" t="s">
        <v>271</v>
      </c>
      <c r="M28" s="164">
        <v>1</v>
      </c>
      <c r="N28" s="169" t="str">
        <f t="shared" si="65"/>
        <v>-</v>
      </c>
      <c r="O28" s="164" t="s">
        <v>257</v>
      </c>
      <c r="P28" s="164" t="s">
        <v>257</v>
      </c>
      <c r="Q28" s="164" t="s">
        <v>257</v>
      </c>
      <c r="R28" s="164" t="s">
        <v>257</v>
      </c>
      <c r="S28" s="164" t="s">
        <v>257</v>
      </c>
      <c r="T28" s="180">
        <v>4</v>
      </c>
      <c r="U28" s="164" t="s">
        <v>323</v>
      </c>
      <c r="V28" s="164">
        <v>1</v>
      </c>
      <c r="W28" s="164">
        <v>4</v>
      </c>
      <c r="X28" s="180">
        <v>6</v>
      </c>
      <c r="Y28" s="164">
        <v>1</v>
      </c>
      <c r="Z28" s="185" t="s">
        <v>250</v>
      </c>
      <c r="AA28" s="164">
        <f>'Способности и классы'!$G$29</f>
        <v>1.5</v>
      </c>
      <c r="AB28" s="164">
        <v>0</v>
      </c>
      <c r="AC28" s="190" t="s">
        <v>740</v>
      </c>
      <c r="AD28" s="190"/>
      <c r="AE28" s="164">
        <f>1.2*1.3</f>
        <v>1.56</v>
      </c>
      <c r="AF28" s="164">
        <v>3</v>
      </c>
      <c r="AG28" s="195"/>
      <c r="AH28" s="200">
        <f t="shared" si="2"/>
        <v>0.34482758620689657</v>
      </c>
      <c r="AI28" s="200">
        <f t="shared" si="3"/>
        <v>40</v>
      </c>
      <c r="AJ28" s="200">
        <f t="shared" si="4"/>
        <v>3.2818180349112911</v>
      </c>
      <c r="AK28" s="200">
        <f t="shared" si="5"/>
        <v>1.4814814814814814</v>
      </c>
      <c r="AL28" s="200">
        <f t="shared" si="6"/>
        <v>16.666666666666668</v>
      </c>
      <c r="AM28" s="200">
        <f t="shared" si="7"/>
        <v>1.9456599693536649</v>
      </c>
      <c r="AN28" s="200">
        <f t="shared" si="8"/>
        <v>2.6923076923076921</v>
      </c>
      <c r="AO28" s="200">
        <f t="shared" si="9"/>
        <v>66.666666666666671</v>
      </c>
      <c r="AP28" s="200">
        <f t="shared" si="10"/>
        <v>2.8377871374476333</v>
      </c>
      <c r="AQ28" s="200">
        <f t="shared" si="11"/>
        <v>4</v>
      </c>
      <c r="AR28" s="200">
        <f t="shared" si="12"/>
        <v>8.3333333333333321</v>
      </c>
      <c r="AS28" s="200">
        <f t="shared" si="13"/>
        <v>1.3412307599997093</v>
      </c>
      <c r="AT28" s="200">
        <f t="shared" si="14"/>
        <v>5.6521739130434785</v>
      </c>
      <c r="AU28" s="200">
        <f t="shared" si="15"/>
        <v>5.5555555555555554</v>
      </c>
      <c r="AV28" s="200">
        <f t="shared" si="16"/>
        <v>0.99141615021442075</v>
      </c>
      <c r="AW28" s="200">
        <f t="shared" si="17"/>
        <v>8.0808080808080796</v>
      </c>
      <c r="AX28" s="200">
        <f t="shared" si="18"/>
        <v>4</v>
      </c>
      <c r="AY28" s="200">
        <f t="shared" si="19"/>
        <v>0.64435952001252805</v>
      </c>
      <c r="AZ28" s="200">
        <f t="shared" si="20"/>
        <v>11.309523809523808</v>
      </c>
      <c r="BA28" s="200">
        <f t="shared" si="21"/>
        <v>3.3333333333333335</v>
      </c>
      <c r="BB28" s="200">
        <f t="shared" si="22"/>
        <v>0.38798209178993137</v>
      </c>
      <c r="BC28" s="200">
        <f t="shared" si="23"/>
        <v>16.541353383458649</v>
      </c>
      <c r="BD28" s="200">
        <f t="shared" si="24"/>
        <v>7.1428571428571423</v>
      </c>
      <c r="BE28" s="200">
        <f t="shared" si="25"/>
        <v>0.45033518316047594</v>
      </c>
      <c r="BF28" s="200">
        <f t="shared" si="26"/>
        <v>23.148148148148145</v>
      </c>
      <c r="BG28" s="200">
        <f t="shared" si="27"/>
        <v>2.8571428571428572</v>
      </c>
      <c r="BH28" s="200">
        <f t="shared" si="28"/>
        <v>0.12342857142857144</v>
      </c>
      <c r="BI28" s="200">
        <f t="shared" si="29"/>
        <v>35</v>
      </c>
      <c r="BJ28" s="200">
        <f t="shared" si="30"/>
        <v>2.5</v>
      </c>
      <c r="BK28" s="200">
        <f t="shared" si="31"/>
        <v>7.1428571428571425E-2</v>
      </c>
      <c r="BL28" s="200">
        <f t="shared" si="32"/>
        <v>51.666666666666657</v>
      </c>
      <c r="BM28" s="200">
        <f t="shared" si="33"/>
        <v>2.2222222222222223</v>
      </c>
      <c r="BN28" s="200">
        <f t="shared" si="34"/>
        <v>4.3010752688172053E-2</v>
      </c>
      <c r="BO28" s="200">
        <f t="shared" si="35"/>
        <v>80.952380952380949</v>
      </c>
      <c r="BP28" s="200">
        <f t="shared" si="36"/>
        <v>2</v>
      </c>
      <c r="BQ28" s="200">
        <f t="shared" si="37"/>
        <v>2.4705882352941178E-2</v>
      </c>
      <c r="BR28" s="200">
        <f t="shared" si="38"/>
        <v>154.16666666666671</v>
      </c>
      <c r="BS28" s="200">
        <f t="shared" si="39"/>
        <v>2.7972027972027971</v>
      </c>
      <c r="BT28" s="200">
        <f t="shared" si="40"/>
        <v>2.2171587905284194E-2</v>
      </c>
      <c r="BU28" s="200">
        <f t="shared" si="41"/>
        <v>363.63636363636368</v>
      </c>
      <c r="BV28" s="200">
        <f t="shared" si="42"/>
        <v>1.8181818181818181</v>
      </c>
      <c r="BW28" s="200">
        <f t="shared" si="43"/>
        <v>1.647030923897623E-2</v>
      </c>
      <c r="BX28" s="200">
        <f t="shared" si="44"/>
        <v>859.9999999999992</v>
      </c>
      <c r="BY28" s="200">
        <f t="shared" si="45"/>
        <v>1.6666666666666667</v>
      </c>
      <c r="BZ28" s="200">
        <f t="shared" si="46"/>
        <v>2.0164800815768422E-2</v>
      </c>
      <c r="CA28" s="200">
        <f t="shared" si="47"/>
        <v>1149.9999999999991</v>
      </c>
      <c r="CB28" s="200">
        <f t="shared" si="48"/>
        <v>1.5384615384615385</v>
      </c>
      <c r="CC28" s="200">
        <f t="shared" si="49"/>
        <v>3.6575847797972766E-2</v>
      </c>
      <c r="CD28" s="200">
        <f t="shared" si="50"/>
        <v>39199.999999999964</v>
      </c>
      <c r="CE28" s="200">
        <f t="shared" si="51"/>
        <v>1.4285714285714286</v>
      </c>
      <c r="CF28" s="200">
        <f t="shared" si="52"/>
        <v>1.6774375367471148E-2</v>
      </c>
      <c r="CG28" s="200">
        <f t="shared" si="53"/>
        <v>41599.999999999964</v>
      </c>
      <c r="CH28" s="200">
        <f t="shared" si="54"/>
        <v>1.3333333333333333</v>
      </c>
      <c r="CI28" s="200">
        <f t="shared" si="55"/>
        <v>3.4625795275801299E-2</v>
      </c>
      <c r="CJ28" s="200">
        <f t="shared" si="56"/>
        <v>43999.999999999964</v>
      </c>
      <c r="CK28" s="200">
        <f t="shared" si="57"/>
        <v>1.25</v>
      </c>
      <c r="CL28" s="200">
        <f t="shared" si="58"/>
        <v>5.6195400085980944E-2</v>
      </c>
      <c r="CM28" s="200">
        <f t="shared" si="59"/>
        <v>47999.999999999956</v>
      </c>
      <c r="CN28" s="200">
        <f t="shared" si="60"/>
        <v>1.25</v>
      </c>
      <c r="CO28" s="200">
        <f t="shared" si="61"/>
        <v>7.143601074247001E-2</v>
      </c>
      <c r="CP28">
        <f t="shared" si="62"/>
        <v>4.8923454786253824E-2</v>
      </c>
      <c r="CQ28">
        <f t="shared" si="63"/>
        <v>32.909341195844206</v>
      </c>
      <c r="CR28">
        <f t="shared" si="64"/>
        <v>33</v>
      </c>
      <c r="CV28">
        <v>1</v>
      </c>
      <c r="CW28">
        <v>9</v>
      </c>
      <c r="CX28">
        <v>30</v>
      </c>
      <c r="CY28">
        <f>AVERAGE(CW28:CX28)</f>
        <v>19.5</v>
      </c>
    </row>
    <row r="29" spans="1:103" ht="21">
      <c r="A29" s="248"/>
      <c r="B29" s="125" t="s">
        <v>31</v>
      </c>
      <c r="C29" s="92" t="s">
        <v>35</v>
      </c>
      <c r="D29" s="63">
        <v>2</v>
      </c>
      <c r="E29" s="63">
        <v>16</v>
      </c>
      <c r="F29" s="64" t="str">
        <f t="shared" si="0"/>
        <v>2-4</v>
      </c>
      <c r="G29" s="64">
        <f t="shared" si="1"/>
        <v>3</v>
      </c>
      <c r="H29" s="63">
        <v>2</v>
      </c>
      <c r="I29" s="63">
        <v>4</v>
      </c>
      <c r="J29" s="63">
        <v>1</v>
      </c>
      <c r="K29" s="110">
        <v>5</v>
      </c>
      <c r="L29" s="63" t="s">
        <v>280</v>
      </c>
      <c r="M29" s="63">
        <v>1</v>
      </c>
      <c r="N29" s="64" t="str">
        <f t="shared" si="65"/>
        <v>-</v>
      </c>
      <c r="O29" s="63" t="s">
        <v>257</v>
      </c>
      <c r="P29" s="63" t="s">
        <v>257</v>
      </c>
      <c r="Q29" s="63" t="s">
        <v>257</v>
      </c>
      <c r="R29" s="63" t="s">
        <v>257</v>
      </c>
      <c r="S29" s="63" t="s">
        <v>257</v>
      </c>
      <c r="T29" s="101">
        <v>6</v>
      </c>
      <c r="U29" s="63" t="s">
        <v>315</v>
      </c>
      <c r="V29" s="63">
        <v>1</v>
      </c>
      <c r="W29" s="63">
        <v>5</v>
      </c>
      <c r="X29" s="101">
        <v>7</v>
      </c>
      <c r="Y29" s="63">
        <v>2</v>
      </c>
      <c r="Z29" s="65" t="s">
        <v>233</v>
      </c>
      <c r="AA29" s="63">
        <f>'Способности и классы'!$G$28</f>
        <v>1.1499999999999999</v>
      </c>
      <c r="AB29" s="63">
        <v>0</v>
      </c>
      <c r="AC29" s="66" t="s">
        <v>421</v>
      </c>
      <c r="AD29" s="66"/>
      <c r="AE29" s="63">
        <v>1.85</v>
      </c>
      <c r="AF29" s="63">
        <v>0</v>
      </c>
      <c r="AG29" s="67"/>
      <c r="AH29" s="68">
        <f t="shared" si="2"/>
        <v>0.24382992454708535</v>
      </c>
      <c r="AI29" s="68">
        <f t="shared" si="3"/>
        <v>1599.9999999999998</v>
      </c>
      <c r="AJ29" s="68">
        <f t="shared" si="4"/>
        <v>9.000326089756971</v>
      </c>
      <c r="AK29" s="68">
        <f t="shared" si="5"/>
        <v>1.0475656017578481</v>
      </c>
      <c r="AL29" s="68">
        <f t="shared" si="6"/>
        <v>32</v>
      </c>
      <c r="AM29" s="68">
        <f t="shared" si="7"/>
        <v>2.5607454278675879</v>
      </c>
      <c r="AN29" s="68">
        <f t="shared" si="8"/>
        <v>1.9037490262714738</v>
      </c>
      <c r="AO29" s="68">
        <f t="shared" si="9"/>
        <v>53.333333333333336</v>
      </c>
      <c r="AP29" s="68">
        <f t="shared" si="10"/>
        <v>2.9539384099092771</v>
      </c>
      <c r="AQ29" s="68">
        <f t="shared" si="11"/>
        <v>2.8284271247461898</v>
      </c>
      <c r="AR29" s="68">
        <f t="shared" si="12"/>
        <v>7.6190476190476204</v>
      </c>
      <c r="AS29" s="68">
        <f t="shared" si="13"/>
        <v>1.4864225244679647</v>
      </c>
      <c r="AT29" s="68">
        <f t="shared" si="14"/>
        <v>3.9966905023587467</v>
      </c>
      <c r="AU29" s="68">
        <f t="shared" si="15"/>
        <v>5</v>
      </c>
      <c r="AV29" s="68">
        <f t="shared" si="16"/>
        <v>1.1184967923096465</v>
      </c>
      <c r="AW29" s="68">
        <f t="shared" si="17"/>
        <v>5.7139941914064432</v>
      </c>
      <c r="AX29" s="68">
        <f t="shared" si="18"/>
        <v>4.4444444444444446</v>
      </c>
      <c r="AY29" s="68">
        <f t="shared" si="19"/>
        <v>0.85467018624458357</v>
      </c>
      <c r="AZ29" s="68">
        <f t="shared" si="20"/>
        <v>7.9970409777050007</v>
      </c>
      <c r="BA29" s="68">
        <f t="shared" si="21"/>
        <v>3.2</v>
      </c>
      <c r="BB29" s="68">
        <f t="shared" si="22"/>
        <v>0.49172355086659292</v>
      </c>
      <c r="BC29" s="68">
        <f t="shared" si="23"/>
        <v>11.696503147446652</v>
      </c>
      <c r="BD29" s="68">
        <f t="shared" si="24"/>
        <v>6.6666666666666661</v>
      </c>
      <c r="BE29" s="68">
        <f t="shared" si="25"/>
        <v>0.58621923444293145</v>
      </c>
      <c r="BF29" s="68">
        <f t="shared" si="26"/>
        <v>16.368212527466376</v>
      </c>
      <c r="BG29" s="68">
        <f t="shared" si="27"/>
        <v>2.2857142857142856</v>
      </c>
      <c r="BH29" s="68">
        <f t="shared" si="28"/>
        <v>0.13964348775889762</v>
      </c>
      <c r="BI29" s="68">
        <f t="shared" si="29"/>
        <v>24.748737341529161</v>
      </c>
      <c r="BJ29" s="68">
        <f t="shared" si="30"/>
        <v>2.2857142857142856</v>
      </c>
      <c r="BK29" s="68">
        <f t="shared" si="31"/>
        <v>9.2356804073344984E-2</v>
      </c>
      <c r="BL29" s="68">
        <f t="shared" si="32"/>
        <v>36.53385036130495</v>
      </c>
      <c r="BM29" s="68">
        <f t="shared" si="33"/>
        <v>2</v>
      </c>
      <c r="BN29" s="68">
        <f t="shared" si="34"/>
        <v>5.4743750801539169E-2</v>
      </c>
      <c r="BO29" s="68">
        <f t="shared" si="35"/>
        <v>57.24197752462527</v>
      </c>
      <c r="BP29" s="68">
        <f t="shared" si="36"/>
        <v>1.7777777777777777</v>
      </c>
      <c r="BQ29" s="68">
        <f t="shared" si="37"/>
        <v>3.1057239016820913E-2</v>
      </c>
      <c r="BR29" s="68">
        <f t="shared" si="38"/>
        <v>109.01229543292611</v>
      </c>
      <c r="BS29" s="68">
        <f t="shared" si="39"/>
        <v>2.7350427350427347</v>
      </c>
      <c r="BT29" s="68">
        <f t="shared" si="40"/>
        <v>3.0165755067497142E-2</v>
      </c>
      <c r="BU29" s="68">
        <f t="shared" si="41"/>
        <v>257.12973861329004</v>
      </c>
      <c r="BV29" s="68">
        <f t="shared" si="42"/>
        <v>1.6</v>
      </c>
      <c r="BW29" s="68">
        <f t="shared" si="43"/>
        <v>1.9513040574230242E-2</v>
      </c>
      <c r="BX29" s="68">
        <f t="shared" si="44"/>
        <v>608.11183182043021</v>
      </c>
      <c r="BY29" s="68">
        <f t="shared" si="45"/>
        <v>1.4545454545454546</v>
      </c>
      <c r="BZ29" s="68">
        <f t="shared" si="46"/>
        <v>2.2999315060978961E-2</v>
      </c>
      <c r="CA29" s="68">
        <f t="shared" si="47"/>
        <v>813.17279836452894</v>
      </c>
      <c r="CB29" s="68">
        <f t="shared" si="48"/>
        <v>1.3333333333333333</v>
      </c>
      <c r="CC29" s="68">
        <f t="shared" si="49"/>
        <v>4.0492812922833479E-2</v>
      </c>
      <c r="CD29" s="68">
        <f t="shared" si="50"/>
        <v>27718.585822512636</v>
      </c>
      <c r="CE29" s="68">
        <f t="shared" si="51"/>
        <v>1.3333333333333333</v>
      </c>
      <c r="CF29" s="68">
        <f t="shared" si="52"/>
        <v>1.8744206795406441E-2</v>
      </c>
      <c r="CG29" s="68">
        <f t="shared" si="53"/>
        <v>29415.642097360349</v>
      </c>
      <c r="CH29" s="68">
        <f t="shared" si="54"/>
        <v>1.2307692307692308</v>
      </c>
      <c r="CI29" s="68">
        <f t="shared" si="55"/>
        <v>3.7758909811575023E-2</v>
      </c>
      <c r="CJ29" s="68">
        <f t="shared" si="56"/>
        <v>31112.698372208062</v>
      </c>
      <c r="CK29" s="68">
        <f t="shared" si="57"/>
        <v>1.1428571428571428</v>
      </c>
      <c r="CL29" s="68">
        <f t="shared" si="58"/>
        <v>6.0310082671217582E-2</v>
      </c>
      <c r="CM29" s="68">
        <f t="shared" si="59"/>
        <v>33941.12549695425</v>
      </c>
      <c r="CN29" s="68">
        <f t="shared" si="60"/>
        <v>1.0666666666666667</v>
      </c>
      <c r="CO29" s="68">
        <f t="shared" si="61"/>
        <v>7.4873066597351504E-2</v>
      </c>
      <c r="CP29">
        <f t="shared" si="62"/>
        <v>6.7742301221981133E-2</v>
      </c>
      <c r="CQ29">
        <f t="shared" si="63"/>
        <v>34.067791313615899</v>
      </c>
      <c r="CR29">
        <f t="shared" si="64"/>
        <v>35</v>
      </c>
      <c r="CV29">
        <v>2</v>
      </c>
      <c r="CW29">
        <v>31</v>
      </c>
      <c r="CX29">
        <v>50</v>
      </c>
      <c r="CY29">
        <f t="shared" ref="CY29:CY35" si="66">AVERAGE(CW29:CX29)</f>
        <v>40.5</v>
      </c>
    </row>
    <row r="30" spans="1:103" ht="30">
      <c r="A30" s="248"/>
      <c r="B30" s="81" t="s">
        <v>186</v>
      </c>
      <c r="C30" s="89" t="s">
        <v>169</v>
      </c>
      <c r="D30" s="51">
        <v>2</v>
      </c>
      <c r="E30" s="51">
        <v>14</v>
      </c>
      <c r="F30" s="52" t="str">
        <f t="shared" si="0"/>
        <v>4-8</v>
      </c>
      <c r="G30" s="52">
        <f t="shared" si="1"/>
        <v>6</v>
      </c>
      <c r="H30" s="51">
        <v>4</v>
      </c>
      <c r="I30" s="51">
        <v>8</v>
      </c>
      <c r="J30" s="51">
        <v>1</v>
      </c>
      <c r="K30" s="107">
        <v>4</v>
      </c>
      <c r="L30" s="51" t="s">
        <v>272</v>
      </c>
      <c r="M30" s="51">
        <v>1</v>
      </c>
      <c r="N30" s="52" t="str">
        <f t="shared" si="65"/>
        <v>-</v>
      </c>
      <c r="O30" s="51" t="s">
        <v>257</v>
      </c>
      <c r="P30" s="51" t="s">
        <v>257</v>
      </c>
      <c r="Q30" s="51" t="s">
        <v>257</v>
      </c>
      <c r="R30" s="51" t="s">
        <v>257</v>
      </c>
      <c r="S30" s="51" t="s">
        <v>257</v>
      </c>
      <c r="T30" s="98">
        <v>1</v>
      </c>
      <c r="U30" s="51" t="s">
        <v>313</v>
      </c>
      <c r="V30" s="51">
        <v>1</v>
      </c>
      <c r="W30" s="51">
        <v>4</v>
      </c>
      <c r="X30" s="98">
        <v>9</v>
      </c>
      <c r="Y30" s="51">
        <v>1</v>
      </c>
      <c r="Z30" s="53" t="s">
        <v>233</v>
      </c>
      <c r="AA30" s="51">
        <f>'Способности и классы'!$G$28</f>
        <v>1.1499999999999999</v>
      </c>
      <c r="AB30" s="51">
        <v>0</v>
      </c>
      <c r="AC30" s="54" t="s">
        <v>572</v>
      </c>
      <c r="AD30" s="54" t="s">
        <v>432</v>
      </c>
      <c r="AE30" s="51">
        <f>1.1*1.1*(1+1.33*0.5)</f>
        <v>2.0146500000000005</v>
      </c>
      <c r="AF30" s="51">
        <v>0</v>
      </c>
      <c r="AG30" s="55"/>
      <c r="AH30" s="56">
        <f t="shared" si="2"/>
        <v>0.17543859649122806</v>
      </c>
      <c r="AI30" s="56">
        <f t="shared" si="3"/>
        <v>70.000000000000014</v>
      </c>
      <c r="AJ30" s="56">
        <f t="shared" si="4"/>
        <v>4.4693382458075579</v>
      </c>
      <c r="AK30" s="56">
        <f t="shared" si="5"/>
        <v>0.72727272727272729</v>
      </c>
      <c r="AL30" s="56">
        <f t="shared" si="6"/>
        <v>23.333333333333329</v>
      </c>
      <c r="AM30" s="56">
        <f t="shared" si="7"/>
        <v>2.5955348109556198</v>
      </c>
      <c r="AN30" s="56">
        <f t="shared" si="8"/>
        <v>1.346153846153846</v>
      </c>
      <c r="AO30" s="56">
        <f t="shared" si="9"/>
        <v>31.111111111111114</v>
      </c>
      <c r="AP30" s="56">
        <f t="shared" si="10"/>
        <v>2.7748644197821486</v>
      </c>
      <c r="AQ30" s="56">
        <f t="shared" si="11"/>
        <v>2.0408163265306123</v>
      </c>
      <c r="AR30" s="56">
        <f t="shared" si="12"/>
        <v>7</v>
      </c>
      <c r="AS30" s="56">
        <f t="shared" si="13"/>
        <v>1.6372599861996142</v>
      </c>
      <c r="AT30" s="56">
        <f t="shared" si="14"/>
        <v>3.1400966183574881</v>
      </c>
      <c r="AU30" s="56">
        <f t="shared" si="15"/>
        <v>4.666666666666667</v>
      </c>
      <c r="AV30" s="56">
        <f t="shared" si="16"/>
        <v>1.219079097578925</v>
      </c>
      <c r="AW30" s="56">
        <f t="shared" si="17"/>
        <v>4.545454545454545</v>
      </c>
      <c r="AX30" s="56">
        <f t="shared" si="18"/>
        <v>3.3333333333333339</v>
      </c>
      <c r="AY30" s="56">
        <f t="shared" si="19"/>
        <v>0.82378407345576987</v>
      </c>
      <c r="AZ30" s="56">
        <f t="shared" si="20"/>
        <v>6.6202090592334502</v>
      </c>
      <c r="BA30" s="56">
        <f t="shared" si="21"/>
        <v>2.4999999999999996</v>
      </c>
      <c r="BB30" s="56">
        <f t="shared" si="22"/>
        <v>0.47014079346261373</v>
      </c>
      <c r="BC30" s="56">
        <f t="shared" si="23"/>
        <v>9.6491228070175445</v>
      </c>
      <c r="BD30" s="56">
        <f t="shared" si="24"/>
        <v>4.375</v>
      </c>
      <c r="BE30" s="56">
        <f t="shared" si="25"/>
        <v>0.4716998219986856</v>
      </c>
      <c r="BF30" s="56">
        <f t="shared" si="26"/>
        <v>13.888888888888889</v>
      </c>
      <c r="BG30" s="56">
        <f t="shared" si="27"/>
        <v>1.5555555555555556</v>
      </c>
      <c r="BH30" s="56">
        <f t="shared" si="28"/>
        <v>0.112</v>
      </c>
      <c r="BI30" s="56">
        <f t="shared" si="29"/>
        <v>21.212121212121211</v>
      </c>
      <c r="BJ30" s="56">
        <f t="shared" si="30"/>
        <v>1.4</v>
      </c>
      <c r="BK30" s="56">
        <f t="shared" si="31"/>
        <v>6.6000000000000003E-2</v>
      </c>
      <c r="BL30" s="56">
        <f t="shared" si="32"/>
        <v>34.444444444444443</v>
      </c>
      <c r="BM30" s="56">
        <f t="shared" si="33"/>
        <v>1.2727272727272727</v>
      </c>
      <c r="BN30" s="56">
        <f t="shared" si="34"/>
        <v>3.6950146627565982E-2</v>
      </c>
      <c r="BO30" s="56">
        <f t="shared" si="35"/>
        <v>60.71428571428573</v>
      </c>
      <c r="BP30" s="56">
        <f t="shared" si="36"/>
        <v>1.2727272727272727</v>
      </c>
      <c r="BQ30" s="56">
        <f t="shared" si="37"/>
        <v>2.0962566844919782E-2</v>
      </c>
      <c r="BR30" s="56">
        <f t="shared" si="38"/>
        <v>148.00000000000003</v>
      </c>
      <c r="BS30" s="56">
        <f t="shared" si="39"/>
        <v>1.7948717948717947</v>
      </c>
      <c r="BT30" s="56">
        <f t="shared" si="40"/>
        <v>1.5121091163262983E-2</v>
      </c>
      <c r="BU30" s="56">
        <f t="shared" si="41"/>
        <v>363.63636363636328</v>
      </c>
      <c r="BV30" s="56">
        <f t="shared" si="42"/>
        <v>1.0769230769230769</v>
      </c>
      <c r="BW30" s="56">
        <f t="shared" si="43"/>
        <v>1.0975541780854305E-2</v>
      </c>
      <c r="BX30" s="56">
        <f t="shared" si="44"/>
        <v>452.63157894736804</v>
      </c>
      <c r="BY30" s="56">
        <f t="shared" si="45"/>
        <v>1</v>
      </c>
      <c r="BZ30" s="56">
        <f t="shared" si="46"/>
        <v>2.1885650955311146E-2</v>
      </c>
      <c r="CA30" s="56">
        <f t="shared" si="47"/>
        <v>541.17647058823479</v>
      </c>
      <c r="CB30" s="56">
        <f t="shared" si="48"/>
        <v>0.93333333333333335</v>
      </c>
      <c r="CC30" s="56">
        <f t="shared" si="49"/>
        <v>4.1528757279256763E-2</v>
      </c>
      <c r="CD30" s="56">
        <f t="shared" si="50"/>
        <v>699.99999999999943</v>
      </c>
      <c r="CE30" s="56">
        <f t="shared" si="51"/>
        <v>0.875</v>
      </c>
      <c r="CF30" s="56">
        <f t="shared" si="52"/>
        <v>6.8986483073060767E-2</v>
      </c>
      <c r="CG30" s="56">
        <f t="shared" si="53"/>
        <v>945.45454545454447</v>
      </c>
      <c r="CH30" s="56">
        <f t="shared" si="54"/>
        <v>0.82352941176470584</v>
      </c>
      <c r="CI30" s="56">
        <f t="shared" si="55"/>
        <v>0.10127738973258622</v>
      </c>
      <c r="CJ30" s="56">
        <f t="shared" si="56"/>
        <v>1222.222222222221</v>
      </c>
      <c r="CK30" s="56">
        <f t="shared" si="57"/>
        <v>0.77777777777777779</v>
      </c>
      <c r="CL30" s="56">
        <f t="shared" si="58"/>
        <v>0.13213533575583689</v>
      </c>
      <c r="CM30" s="56">
        <f t="shared" si="59"/>
        <v>47999.999999999956</v>
      </c>
      <c r="CN30" s="56">
        <f t="shared" si="60"/>
        <v>0.73684210526315785</v>
      </c>
      <c r="CO30" s="56">
        <f t="shared" si="61"/>
        <v>6.2594085582001247E-2</v>
      </c>
      <c r="CP30">
        <f t="shared" si="62"/>
        <v>6.9449828436287955E-2</v>
      </c>
      <c r="CQ30">
        <f t="shared" si="63"/>
        <v>34.408716329192934</v>
      </c>
      <c r="CR30">
        <f t="shared" si="64"/>
        <v>35</v>
      </c>
      <c r="CV30">
        <v>3</v>
      </c>
      <c r="CW30">
        <v>51</v>
      </c>
      <c r="CX30">
        <v>70</v>
      </c>
      <c r="CY30">
        <f t="shared" si="66"/>
        <v>60.5</v>
      </c>
    </row>
    <row r="31" spans="1:103" ht="21">
      <c r="A31" s="248"/>
      <c r="B31" s="78" t="s">
        <v>99</v>
      </c>
      <c r="C31" s="86" t="s">
        <v>77</v>
      </c>
      <c r="D31" s="57">
        <v>2</v>
      </c>
      <c r="E31" s="57">
        <v>10</v>
      </c>
      <c r="F31" s="58" t="str">
        <f t="shared" si="0"/>
        <v>1-2</v>
      </c>
      <c r="G31" s="58">
        <f t="shared" si="1"/>
        <v>1.5</v>
      </c>
      <c r="H31" s="57">
        <v>1</v>
      </c>
      <c r="I31" s="57">
        <v>2</v>
      </c>
      <c r="J31" s="57">
        <v>1</v>
      </c>
      <c r="K31" s="104">
        <v>6</v>
      </c>
      <c r="L31" s="57" t="s">
        <v>279</v>
      </c>
      <c r="M31" s="57">
        <v>1</v>
      </c>
      <c r="N31" s="58" t="str">
        <f t="shared" si="65"/>
        <v>-</v>
      </c>
      <c r="O31" s="57" t="s">
        <v>257</v>
      </c>
      <c r="P31" s="57" t="s">
        <v>257</v>
      </c>
      <c r="Q31" s="57" t="s">
        <v>257</v>
      </c>
      <c r="R31" s="57" t="s">
        <v>257</v>
      </c>
      <c r="S31" s="57" t="s">
        <v>257</v>
      </c>
      <c r="T31" s="95">
        <v>5</v>
      </c>
      <c r="U31" s="57" t="s">
        <v>325</v>
      </c>
      <c r="V31" s="57">
        <v>1</v>
      </c>
      <c r="W31" s="57">
        <v>2</v>
      </c>
      <c r="X31" s="95">
        <v>8</v>
      </c>
      <c r="Y31" s="57">
        <v>2</v>
      </c>
      <c r="Z31" s="59" t="s">
        <v>244</v>
      </c>
      <c r="AA31" s="57">
        <f>'Способности и классы'!$G$19</f>
        <v>1.4</v>
      </c>
      <c r="AB31" s="57">
        <v>0</v>
      </c>
      <c r="AC31" s="60" t="s">
        <v>708</v>
      </c>
      <c r="AD31" s="60"/>
      <c r="AE31" s="57">
        <v>1.2</v>
      </c>
      <c r="AF31" s="57">
        <v>24</v>
      </c>
      <c r="AG31" s="61"/>
      <c r="AH31" s="62">
        <f t="shared" si="2"/>
        <v>0.5050762722761053</v>
      </c>
      <c r="AI31" s="62">
        <f t="shared" si="3"/>
        <v>33.333333333333329</v>
      </c>
      <c r="AJ31" s="62">
        <f t="shared" si="4"/>
        <v>2.8502335293751795</v>
      </c>
      <c r="AK31" s="62">
        <f t="shared" si="5"/>
        <v>2.0203050891044212</v>
      </c>
      <c r="AL31" s="62">
        <f t="shared" si="6"/>
        <v>12.5</v>
      </c>
      <c r="AM31" s="62">
        <f t="shared" si="7"/>
        <v>1.6506712614034964</v>
      </c>
      <c r="AN31" s="62">
        <f t="shared" si="8"/>
        <v>3.8074980525429476</v>
      </c>
      <c r="AO31" s="62">
        <f t="shared" si="9"/>
        <v>33.333333333333336</v>
      </c>
      <c r="AP31" s="62">
        <f t="shared" si="10"/>
        <v>2.0240800903612968</v>
      </c>
      <c r="AQ31" s="62">
        <f t="shared" si="11"/>
        <v>5.8925565098878963</v>
      </c>
      <c r="AR31" s="62">
        <f t="shared" si="12"/>
        <v>5.5555555555555562</v>
      </c>
      <c r="AS31" s="62">
        <f t="shared" si="13"/>
        <v>0.97671868386117389</v>
      </c>
      <c r="AT31" s="62">
        <f t="shared" si="14"/>
        <v>7.6603234628542651</v>
      </c>
      <c r="AU31" s="62">
        <f t="shared" si="15"/>
        <v>3.5714285714285716</v>
      </c>
      <c r="AV31" s="62">
        <f t="shared" si="16"/>
        <v>0.68280615941260336</v>
      </c>
      <c r="AW31" s="62">
        <f t="shared" si="17"/>
        <v>10.285189544531599</v>
      </c>
      <c r="AX31" s="62">
        <f t="shared" si="18"/>
        <v>2.5</v>
      </c>
      <c r="AY31" s="62">
        <f t="shared" si="19"/>
        <v>0.41312342215484771</v>
      </c>
      <c r="AZ31" s="62">
        <f t="shared" si="20"/>
        <v>14.927809825049335</v>
      </c>
      <c r="BA31" s="62">
        <f t="shared" si="21"/>
        <v>2.2222222222222223</v>
      </c>
      <c r="BB31" s="62">
        <f t="shared" si="22"/>
        <v>0.22851427191470425</v>
      </c>
      <c r="BC31" s="62">
        <f t="shared" si="23"/>
        <v>19.445436482630054</v>
      </c>
      <c r="BD31" s="62">
        <f t="shared" si="24"/>
        <v>4.1666666666666661</v>
      </c>
      <c r="BE31" s="62">
        <f t="shared" si="25"/>
        <v>0.23143152077220727</v>
      </c>
      <c r="BF31" s="62">
        <f t="shared" si="26"/>
        <v>28.059792904228075</v>
      </c>
      <c r="BG31" s="62">
        <f t="shared" si="27"/>
        <v>1.4285714285714286</v>
      </c>
      <c r="BH31" s="62">
        <f t="shared" si="28"/>
        <v>5.0911688245431422E-2</v>
      </c>
      <c r="BI31" s="62">
        <f t="shared" si="29"/>
        <v>41.247895569215274</v>
      </c>
      <c r="BJ31" s="62">
        <f t="shared" si="30"/>
        <v>1.25</v>
      </c>
      <c r="BK31" s="62">
        <f t="shared" si="31"/>
        <v>3.030457633656632E-2</v>
      </c>
      <c r="BL31" s="62">
        <f t="shared" si="32"/>
        <v>54.800775541957428</v>
      </c>
      <c r="BM31" s="62">
        <f t="shared" si="33"/>
        <v>1.1111111111111112</v>
      </c>
      <c r="BN31" s="62">
        <f t="shared" si="34"/>
        <v>2.0275463259829322E-2</v>
      </c>
      <c r="BO31" s="62">
        <f t="shared" si="35"/>
        <v>2404.163056034261</v>
      </c>
      <c r="BP31" s="62">
        <f t="shared" si="36"/>
        <v>1.1111111111111112</v>
      </c>
      <c r="BQ31" s="62">
        <f t="shared" si="37"/>
        <v>4.6216129489316847E-4</v>
      </c>
      <c r="BR31" s="62">
        <f t="shared" si="38"/>
        <v>3488.3934538536332</v>
      </c>
      <c r="BS31" s="62">
        <f t="shared" si="39"/>
        <v>1.5384615384615385</v>
      </c>
      <c r="BT31" s="62">
        <f t="shared" si="40"/>
        <v>6.4899017407426347E-4</v>
      </c>
      <c r="BU31" s="62">
        <f t="shared" si="41"/>
        <v>5656.8542494923804</v>
      </c>
      <c r="BV31" s="62">
        <f t="shared" si="42"/>
        <v>0.90909090909090906</v>
      </c>
      <c r="BW31" s="62">
        <f t="shared" si="43"/>
        <v>1.1472948718842372E-3</v>
      </c>
      <c r="BX31" s="62">
        <f t="shared" si="44"/>
        <v>12162.236636408619</v>
      </c>
      <c r="BY31" s="62">
        <f t="shared" si="45"/>
        <v>0.83333333333333337</v>
      </c>
      <c r="BZ31" s="62">
        <f t="shared" si="46"/>
        <v>2.4967687244938416E-3</v>
      </c>
      <c r="CA31" s="62">
        <f t="shared" si="47"/>
        <v>26021.529547664926</v>
      </c>
      <c r="CB31" s="62">
        <f t="shared" si="48"/>
        <v>0.83333333333333337</v>
      </c>
      <c r="CC31" s="62">
        <f t="shared" si="49"/>
        <v>5.6590426434773499E-3</v>
      </c>
      <c r="CD31" s="62">
        <f t="shared" si="50"/>
        <v>27718.585822512636</v>
      </c>
      <c r="CE31" s="62">
        <f t="shared" si="51"/>
        <v>0.76923076923076927</v>
      </c>
      <c r="CF31" s="62">
        <f t="shared" si="52"/>
        <v>1.504229949809888E-2</v>
      </c>
      <c r="CG31" s="62">
        <f t="shared" si="53"/>
        <v>29415.642097360349</v>
      </c>
      <c r="CH31" s="62">
        <f t="shared" si="54"/>
        <v>0.79365079365079372</v>
      </c>
      <c r="CI31" s="62">
        <f t="shared" si="55"/>
        <v>3.2740975487640628E-2</v>
      </c>
      <c r="CJ31" s="62">
        <f t="shared" si="56"/>
        <v>31112.698372208062</v>
      </c>
      <c r="CK31" s="62">
        <f t="shared" si="57"/>
        <v>0.66666666666666663</v>
      </c>
      <c r="CL31" s="62">
        <f t="shared" si="58"/>
        <v>5.2001640207285607E-2</v>
      </c>
      <c r="CM31" s="62">
        <f t="shared" si="59"/>
        <v>33941.12549695425</v>
      </c>
      <c r="CN31" s="62">
        <f t="shared" si="60"/>
        <v>0.66666666666666663</v>
      </c>
      <c r="CO31" s="62">
        <f t="shared" si="61"/>
        <v>6.6572616348271593E-2</v>
      </c>
      <c r="CP31">
        <f t="shared" si="62"/>
        <v>4.7964366958596532E-3</v>
      </c>
      <c r="CQ31">
        <f t="shared" si="63"/>
        <v>35.813198097519063</v>
      </c>
      <c r="CR31">
        <f t="shared" si="64"/>
        <v>36</v>
      </c>
      <c r="CV31">
        <v>4</v>
      </c>
      <c r="CW31">
        <v>71</v>
      </c>
      <c r="CX31">
        <v>115</v>
      </c>
      <c r="CY31">
        <f t="shared" si="66"/>
        <v>93</v>
      </c>
    </row>
    <row r="32" spans="1:103" ht="45">
      <c r="A32" s="248"/>
      <c r="B32" s="125" t="s">
        <v>31</v>
      </c>
      <c r="C32" s="92" t="s">
        <v>285</v>
      </c>
      <c r="D32" s="63">
        <v>2</v>
      </c>
      <c r="E32" s="63">
        <v>12</v>
      </c>
      <c r="F32" s="64" t="str">
        <f t="shared" si="0"/>
        <v>2-4</v>
      </c>
      <c r="G32" s="64">
        <f t="shared" si="1"/>
        <v>3</v>
      </c>
      <c r="H32" s="63">
        <v>2</v>
      </c>
      <c r="I32" s="63">
        <v>4</v>
      </c>
      <c r="J32" s="63">
        <v>3</v>
      </c>
      <c r="K32" s="110">
        <v>7</v>
      </c>
      <c r="L32" s="63" t="s">
        <v>275</v>
      </c>
      <c r="M32" s="63">
        <v>1</v>
      </c>
      <c r="N32" s="64"/>
      <c r="O32" s="63"/>
      <c r="P32" s="63"/>
      <c r="Q32" s="63"/>
      <c r="R32" s="63"/>
      <c r="S32" s="63"/>
      <c r="T32" s="101">
        <v>5</v>
      </c>
      <c r="U32" s="63" t="s">
        <v>315</v>
      </c>
      <c r="V32" s="63">
        <v>1</v>
      </c>
      <c r="W32" s="63">
        <v>4</v>
      </c>
      <c r="X32" s="101">
        <v>8</v>
      </c>
      <c r="Y32" s="63">
        <v>1</v>
      </c>
      <c r="Z32" s="65" t="s">
        <v>233</v>
      </c>
      <c r="AA32" s="63">
        <f>'Способности и классы'!$G$28</f>
        <v>1.1499999999999999</v>
      </c>
      <c r="AB32" s="63">
        <v>0</v>
      </c>
      <c r="AC32" s="66" t="s">
        <v>491</v>
      </c>
      <c r="AD32" s="66"/>
      <c r="AE32" s="63">
        <v>1.2</v>
      </c>
      <c r="AF32" s="63">
        <v>0</v>
      </c>
      <c r="AG32" s="67"/>
      <c r="AH32" s="68">
        <f t="shared" si="2"/>
        <v>0.32840722495894914</v>
      </c>
      <c r="AI32" s="68">
        <f t="shared" si="3"/>
        <v>39.999999999999993</v>
      </c>
      <c r="AJ32" s="68">
        <f t="shared" si="4"/>
        <v>3.3220932751891716</v>
      </c>
      <c r="AK32" s="68">
        <f t="shared" si="5"/>
        <v>1.4109347442680777</v>
      </c>
      <c r="AL32" s="68">
        <f t="shared" si="6"/>
        <v>15</v>
      </c>
      <c r="AM32" s="68">
        <f t="shared" si="7"/>
        <v>1.9156258593057391</v>
      </c>
      <c r="AN32" s="68">
        <f t="shared" si="8"/>
        <v>2.5641025641025643</v>
      </c>
      <c r="AO32" s="68">
        <f t="shared" si="9"/>
        <v>40</v>
      </c>
      <c r="AP32" s="68">
        <f t="shared" si="10"/>
        <v>2.4421115322144211</v>
      </c>
      <c r="AQ32" s="68">
        <f t="shared" si="11"/>
        <v>3.8095238095238098</v>
      </c>
      <c r="AR32" s="68">
        <f t="shared" si="12"/>
        <v>6.666666666666667</v>
      </c>
      <c r="AS32" s="68">
        <f t="shared" si="13"/>
        <v>1.2508787635704217</v>
      </c>
      <c r="AT32" s="68">
        <f t="shared" si="14"/>
        <v>5.3830227743271228</v>
      </c>
      <c r="AU32" s="68">
        <f t="shared" si="15"/>
        <v>4.2857142857142856</v>
      </c>
      <c r="AV32" s="68">
        <f t="shared" si="16"/>
        <v>0.89227453519297861</v>
      </c>
      <c r="AW32" s="68">
        <f t="shared" si="17"/>
        <v>6.9264069264069263</v>
      </c>
      <c r="AX32" s="68">
        <f t="shared" si="18"/>
        <v>3</v>
      </c>
      <c r="AY32" s="68">
        <f t="shared" si="19"/>
        <v>0.5927659961008811</v>
      </c>
      <c r="AZ32" s="68">
        <f t="shared" si="20"/>
        <v>8.616780045351474</v>
      </c>
      <c r="BA32" s="68">
        <f t="shared" si="21"/>
        <v>2.6666666666666665</v>
      </c>
      <c r="BB32" s="68">
        <f t="shared" si="22"/>
        <v>0.40293350994646221</v>
      </c>
      <c r="BC32" s="68">
        <f t="shared" si="23"/>
        <v>11.027568922305766</v>
      </c>
      <c r="BD32" s="68">
        <f t="shared" si="24"/>
        <v>4.9999999999999991</v>
      </c>
      <c r="BE32" s="68">
        <f t="shared" si="25"/>
        <v>0.47169982199868554</v>
      </c>
      <c r="BF32" s="68">
        <f t="shared" si="26"/>
        <v>13.227513227513228</v>
      </c>
      <c r="BG32" s="68">
        <f t="shared" si="27"/>
        <v>1.7142857142857142</v>
      </c>
      <c r="BH32" s="68">
        <f t="shared" si="28"/>
        <v>0.12959999999999999</v>
      </c>
      <c r="BI32" s="68">
        <f t="shared" si="29"/>
        <v>16.666666666666668</v>
      </c>
      <c r="BJ32" s="68">
        <f t="shared" si="30"/>
        <v>1.5</v>
      </c>
      <c r="BK32" s="68">
        <f t="shared" si="31"/>
        <v>0.09</v>
      </c>
      <c r="BL32" s="68">
        <f t="shared" si="32"/>
        <v>19.682539682539687</v>
      </c>
      <c r="BM32" s="68">
        <f t="shared" si="33"/>
        <v>1.3333333333333333</v>
      </c>
      <c r="BN32" s="68">
        <f t="shared" si="34"/>
        <v>6.7741935483870946E-2</v>
      </c>
      <c r="BO32" s="68">
        <f t="shared" si="35"/>
        <v>23.129251700680275</v>
      </c>
      <c r="BP32" s="68">
        <f t="shared" si="36"/>
        <v>1.3333333333333333</v>
      </c>
      <c r="BQ32" s="68">
        <f t="shared" si="37"/>
        <v>5.7647058823529405E-2</v>
      </c>
      <c r="BR32" s="68">
        <f t="shared" si="38"/>
        <v>29.365079365079367</v>
      </c>
      <c r="BS32" s="68">
        <f t="shared" si="39"/>
        <v>1.8461538461538463</v>
      </c>
      <c r="BT32" s="68">
        <f t="shared" si="40"/>
        <v>7.2196289031880731E-2</v>
      </c>
      <c r="BU32" s="68">
        <f t="shared" si="41"/>
        <v>34.632034632034632</v>
      </c>
      <c r="BV32" s="68">
        <f t="shared" si="42"/>
        <v>1.0909090909090908</v>
      </c>
      <c r="BW32" s="68">
        <f t="shared" si="43"/>
        <v>6.8578925960275428E-2</v>
      </c>
      <c r="BX32" s="68">
        <f t="shared" si="44"/>
        <v>40.952380952380956</v>
      </c>
      <c r="BY32" s="68">
        <f t="shared" si="45"/>
        <v>1</v>
      </c>
      <c r="BZ32" s="68">
        <f t="shared" si="46"/>
        <v>9.8248409200969389E-2</v>
      </c>
      <c r="CA32" s="68">
        <f t="shared" si="47"/>
        <v>54.761904761904766</v>
      </c>
      <c r="CB32" s="68">
        <f t="shared" si="48"/>
        <v>1</v>
      </c>
      <c r="CC32" s="68">
        <f t="shared" si="49"/>
        <v>0.13513278493843522</v>
      </c>
      <c r="CD32" s="68">
        <f t="shared" si="50"/>
        <v>1866.666666666667</v>
      </c>
      <c r="CE32" s="68">
        <f t="shared" si="51"/>
        <v>0.92307692307692313</v>
      </c>
      <c r="CF32" s="68">
        <f t="shared" si="52"/>
        <v>4.7606740611199037E-2</v>
      </c>
      <c r="CG32" s="68">
        <f t="shared" si="53"/>
        <v>1980.952380952381</v>
      </c>
      <c r="CH32" s="68">
        <f t="shared" si="54"/>
        <v>0.8571428571428571</v>
      </c>
      <c r="CI32" s="68">
        <f t="shared" si="55"/>
        <v>8.0678577396732745E-2</v>
      </c>
      <c r="CJ32" s="68">
        <f t="shared" si="56"/>
        <v>2095.2380952380954</v>
      </c>
      <c r="CK32" s="68">
        <f t="shared" si="57"/>
        <v>0.8</v>
      </c>
      <c r="CL32" s="68">
        <f t="shared" si="58"/>
        <v>0.11481815565628115</v>
      </c>
      <c r="CM32" s="68">
        <f t="shared" si="59"/>
        <v>2285.7142857142858</v>
      </c>
      <c r="CN32" s="68">
        <f t="shared" si="60"/>
        <v>0.8</v>
      </c>
      <c r="CO32" s="68">
        <f t="shared" si="61"/>
        <v>0.13677823998673805</v>
      </c>
      <c r="CP32">
        <f t="shared" si="62"/>
        <v>7.8460366130685771E-2</v>
      </c>
      <c r="CQ32">
        <f t="shared" si="63"/>
        <v>36.129348658895147</v>
      </c>
      <c r="CR32">
        <f t="shared" si="64"/>
        <v>37</v>
      </c>
      <c r="CV32">
        <v>5</v>
      </c>
      <c r="CW32">
        <v>116</v>
      </c>
      <c r="CX32">
        <v>178</v>
      </c>
      <c r="CY32">
        <f t="shared" si="66"/>
        <v>147</v>
      </c>
    </row>
    <row r="33" spans="1:103" ht="45">
      <c r="A33" s="248"/>
      <c r="B33" s="76" t="s">
        <v>30</v>
      </c>
      <c r="C33" s="84" t="s">
        <v>10</v>
      </c>
      <c r="D33" s="69">
        <v>1</v>
      </c>
      <c r="E33" s="69">
        <v>15</v>
      </c>
      <c r="F33" s="70" t="str">
        <f t="shared" si="0"/>
        <v>1-4</v>
      </c>
      <c r="G33" s="70">
        <f t="shared" si="1"/>
        <v>2.5</v>
      </c>
      <c r="H33" s="70">
        <v>1</v>
      </c>
      <c r="I33" s="70">
        <v>4</v>
      </c>
      <c r="J33" s="70">
        <v>1</v>
      </c>
      <c r="K33" s="102">
        <v>8</v>
      </c>
      <c r="L33" s="69" t="s">
        <v>279</v>
      </c>
      <c r="M33" s="69">
        <v>1</v>
      </c>
      <c r="N33" s="70" t="str">
        <f>IF(ISNUMBER(O33),AVERAGE(O33:P33),"-")</f>
        <v>-</v>
      </c>
      <c r="O33" s="71" t="s">
        <v>257</v>
      </c>
      <c r="P33" s="71" t="s">
        <v>257</v>
      </c>
      <c r="Q33" s="69" t="s">
        <v>257</v>
      </c>
      <c r="R33" s="69" t="s">
        <v>257</v>
      </c>
      <c r="S33" s="69" t="s">
        <v>257</v>
      </c>
      <c r="T33" s="93">
        <v>5</v>
      </c>
      <c r="U33" s="69" t="s">
        <v>329</v>
      </c>
      <c r="V33" s="69">
        <v>1</v>
      </c>
      <c r="W33" s="69">
        <v>4</v>
      </c>
      <c r="X33" s="93">
        <v>11</v>
      </c>
      <c r="Y33" s="69">
        <v>1</v>
      </c>
      <c r="Z33" s="72" t="s">
        <v>242</v>
      </c>
      <c r="AA33" s="69">
        <f>'Способности и классы'!$G$11</f>
        <v>1.33</v>
      </c>
      <c r="AB33" s="69">
        <v>0</v>
      </c>
      <c r="AC33" s="73" t="s">
        <v>736</v>
      </c>
      <c r="AD33" s="73"/>
      <c r="AE33" s="69">
        <v>0.85</v>
      </c>
      <c r="AF33" s="69">
        <v>12</v>
      </c>
      <c r="AG33" s="74"/>
      <c r="AH33" s="75">
        <f t="shared" si="2"/>
        <v>0.41666666666666669</v>
      </c>
      <c r="AI33" s="75">
        <f t="shared" si="3"/>
        <v>299.99999999999972</v>
      </c>
      <c r="AJ33" s="75">
        <f t="shared" si="4"/>
        <v>5.1800401282227018</v>
      </c>
      <c r="AK33" s="75">
        <f t="shared" si="5"/>
        <v>1.7391304347826089</v>
      </c>
      <c r="AL33" s="75">
        <f t="shared" si="6"/>
        <v>75.000000000000014</v>
      </c>
      <c r="AM33" s="75">
        <f t="shared" si="7"/>
        <v>2.8154674108018245</v>
      </c>
      <c r="AN33" s="75">
        <f t="shared" si="8"/>
        <v>3.1818181818181817</v>
      </c>
      <c r="AO33" s="75">
        <f t="shared" si="9"/>
        <v>50</v>
      </c>
      <c r="AP33" s="75">
        <f t="shared" si="10"/>
        <v>2.4479117653628277</v>
      </c>
      <c r="AQ33" s="75">
        <f t="shared" si="11"/>
        <v>5</v>
      </c>
      <c r="AR33" s="75">
        <f t="shared" si="12"/>
        <v>16.666666666666664</v>
      </c>
      <c r="AS33" s="75">
        <f t="shared" si="13"/>
        <v>1.6186445827673461</v>
      </c>
      <c r="AT33" s="75">
        <f t="shared" si="14"/>
        <v>6.8421052631578947</v>
      </c>
      <c r="AU33" s="75">
        <f t="shared" si="15"/>
        <v>9.375</v>
      </c>
      <c r="AV33" s="75">
        <f t="shared" si="16"/>
        <v>1.1705521379640924</v>
      </c>
      <c r="AW33" s="75">
        <f t="shared" si="17"/>
        <v>8.8888888888888893</v>
      </c>
      <c r="AX33" s="75">
        <f t="shared" si="18"/>
        <v>6</v>
      </c>
      <c r="AY33" s="75">
        <f t="shared" si="19"/>
        <v>0.78219468034802275</v>
      </c>
      <c r="AZ33" s="75">
        <f t="shared" si="20"/>
        <v>11.176470588235295</v>
      </c>
      <c r="BA33" s="75">
        <f t="shared" si="21"/>
        <v>5</v>
      </c>
      <c r="BB33" s="75">
        <f t="shared" si="22"/>
        <v>0.53612446602014707</v>
      </c>
      <c r="BC33" s="75">
        <f t="shared" si="23"/>
        <v>13.75</v>
      </c>
      <c r="BD33" s="75">
        <f t="shared" si="24"/>
        <v>6.2499999999999991</v>
      </c>
      <c r="BE33" s="75">
        <f t="shared" si="25"/>
        <v>0.47282284650526729</v>
      </c>
      <c r="BF33" s="75">
        <f t="shared" si="26"/>
        <v>18.518518518518519</v>
      </c>
      <c r="BG33" s="75">
        <f t="shared" si="27"/>
        <v>2.6785714285714284</v>
      </c>
      <c r="BH33" s="75">
        <f t="shared" si="28"/>
        <v>0.14464285714285713</v>
      </c>
      <c r="BI33" s="75">
        <f t="shared" si="29"/>
        <v>25.000000000000004</v>
      </c>
      <c r="BJ33" s="75">
        <f t="shared" si="30"/>
        <v>2.0833333333333335</v>
      </c>
      <c r="BK33" s="75">
        <f t="shared" si="31"/>
        <v>8.3333333333333329E-2</v>
      </c>
      <c r="BL33" s="75">
        <f t="shared" si="32"/>
        <v>34.065934065934066</v>
      </c>
      <c r="BM33" s="75">
        <f t="shared" si="33"/>
        <v>1.6666666666666667</v>
      </c>
      <c r="BN33" s="75">
        <f t="shared" si="34"/>
        <v>4.8924731182795701E-2</v>
      </c>
      <c r="BO33" s="75">
        <f t="shared" si="35"/>
        <v>51.515151515151516</v>
      </c>
      <c r="BP33" s="75">
        <f t="shared" si="36"/>
        <v>1.6666666666666667</v>
      </c>
      <c r="BQ33" s="75">
        <f t="shared" si="37"/>
        <v>3.2352941176470591E-2</v>
      </c>
      <c r="BR33" s="75">
        <f t="shared" si="38"/>
        <v>74</v>
      </c>
      <c r="BS33" s="75">
        <f t="shared" si="39"/>
        <v>2.3076923076923075</v>
      </c>
      <c r="BT33" s="75">
        <f t="shared" si="40"/>
        <v>3.7089320218011791E-2</v>
      </c>
      <c r="BU33" s="75">
        <f t="shared" si="41"/>
        <v>111.1111111111111</v>
      </c>
      <c r="BV33" s="75">
        <f t="shared" si="42"/>
        <v>1.3636363636363635</v>
      </c>
      <c r="BW33" s="75">
        <f t="shared" si="43"/>
        <v>3.3031579375113813E-2</v>
      </c>
      <c r="BX33" s="75">
        <f t="shared" si="44"/>
        <v>179.16666666666663</v>
      </c>
      <c r="BY33" s="75">
        <f t="shared" si="45"/>
        <v>1.25</v>
      </c>
      <c r="BZ33" s="75">
        <f t="shared" si="46"/>
        <v>4.490379013401511E-2</v>
      </c>
      <c r="CA33" s="75">
        <f t="shared" si="47"/>
        <v>9200.0000000000018</v>
      </c>
      <c r="CB33" s="75">
        <f t="shared" si="48"/>
        <v>1.25</v>
      </c>
      <c r="CC33" s="75">
        <f t="shared" si="49"/>
        <v>1.1656310103003921E-2</v>
      </c>
      <c r="CD33" s="75">
        <f t="shared" si="50"/>
        <v>19600.000000000004</v>
      </c>
      <c r="CE33" s="75">
        <f t="shared" si="51"/>
        <v>1.1538461538461537</v>
      </c>
      <c r="CF33" s="75">
        <f t="shared" si="52"/>
        <v>2.0321545509390256E-2</v>
      </c>
      <c r="CG33" s="75">
        <f t="shared" si="53"/>
        <v>41599.999999999964</v>
      </c>
      <c r="CH33" s="75">
        <f t="shared" si="54"/>
        <v>1.0714285714285714</v>
      </c>
      <c r="CI33" s="75">
        <f t="shared" si="55"/>
        <v>3.2250222491665516E-2</v>
      </c>
      <c r="CJ33" s="75">
        <f t="shared" si="56"/>
        <v>43999.999999999964</v>
      </c>
      <c r="CK33" s="75">
        <f t="shared" si="57"/>
        <v>1</v>
      </c>
      <c r="CL33" s="75">
        <f t="shared" si="58"/>
        <v>5.2850672024698744E-2</v>
      </c>
      <c r="CM33" s="75">
        <f t="shared" si="59"/>
        <v>47999.999999999956</v>
      </c>
      <c r="CN33" s="75">
        <f t="shared" si="60"/>
        <v>1</v>
      </c>
      <c r="CO33" s="75">
        <f t="shared" si="61"/>
        <v>6.756000774035173E-2</v>
      </c>
      <c r="CP33">
        <f t="shared" si="62"/>
        <v>3.2486402253121084E-2</v>
      </c>
      <c r="CQ33">
        <f t="shared" si="63"/>
        <v>37.391049200157923</v>
      </c>
      <c r="CR33">
        <f t="shared" si="64"/>
        <v>38</v>
      </c>
      <c r="CV33">
        <v>6</v>
      </c>
      <c r="CW33">
        <v>179</v>
      </c>
      <c r="CX33">
        <v>245</v>
      </c>
      <c r="CY33">
        <f t="shared" si="66"/>
        <v>212</v>
      </c>
    </row>
    <row r="34" spans="1:103" ht="30">
      <c r="A34" s="248"/>
      <c r="B34" s="80" t="s">
        <v>167</v>
      </c>
      <c r="C34" s="88" t="s">
        <v>147</v>
      </c>
      <c r="D34" s="38">
        <v>2</v>
      </c>
      <c r="E34" s="38">
        <v>16</v>
      </c>
      <c r="F34" s="39" t="str">
        <f t="shared" si="0"/>
        <v>2-4</v>
      </c>
      <c r="G34" s="39">
        <f t="shared" si="1"/>
        <v>3</v>
      </c>
      <c r="H34" s="40">
        <v>2</v>
      </c>
      <c r="I34" s="40">
        <v>4</v>
      </c>
      <c r="J34" s="40">
        <v>1</v>
      </c>
      <c r="K34" s="106">
        <v>6</v>
      </c>
      <c r="L34" s="38" t="s">
        <v>269</v>
      </c>
      <c r="M34" s="38">
        <v>1</v>
      </c>
      <c r="N34" s="39" t="str">
        <f>IF(ISNUMBER(O34),AVERAGE(O34:P34),"-")</f>
        <v>-</v>
      </c>
      <c r="O34" s="38" t="s">
        <v>257</v>
      </c>
      <c r="P34" s="38" t="s">
        <v>257</v>
      </c>
      <c r="Q34" s="38" t="s">
        <v>257</v>
      </c>
      <c r="R34" s="38" t="s">
        <v>257</v>
      </c>
      <c r="S34" s="38" t="s">
        <v>257</v>
      </c>
      <c r="T34" s="97">
        <v>6</v>
      </c>
      <c r="U34" s="38" t="s">
        <v>315</v>
      </c>
      <c r="V34" s="38">
        <v>1</v>
      </c>
      <c r="W34" s="38">
        <v>4</v>
      </c>
      <c r="X34" s="97">
        <v>10</v>
      </c>
      <c r="Y34" s="38">
        <v>1</v>
      </c>
      <c r="Z34" s="41" t="s">
        <v>250</v>
      </c>
      <c r="AA34" s="38">
        <f>'Способности и классы'!$G$29</f>
        <v>1.5</v>
      </c>
      <c r="AB34" s="38">
        <v>0</v>
      </c>
      <c r="AC34" s="42" t="s">
        <v>459</v>
      </c>
      <c r="AD34" s="42" t="s">
        <v>743</v>
      </c>
      <c r="AE34" s="38">
        <f>1.2*1.5</f>
        <v>1.7999999999999998</v>
      </c>
      <c r="AF34" s="38">
        <v>0</v>
      </c>
      <c r="AG34" s="43"/>
      <c r="AH34" s="44">
        <f t="shared" si="2"/>
        <v>0.34482758620689657</v>
      </c>
      <c r="AI34" s="44">
        <f t="shared" si="3"/>
        <v>6400.0000000000009</v>
      </c>
      <c r="AJ34" s="44">
        <f t="shared" si="4"/>
        <v>11.671978877954297</v>
      </c>
      <c r="AK34" s="44">
        <f t="shared" si="5"/>
        <v>1.4814814814814814</v>
      </c>
      <c r="AL34" s="44">
        <f t="shared" si="6"/>
        <v>80.000000000000014</v>
      </c>
      <c r="AM34" s="44">
        <f t="shared" si="7"/>
        <v>2.9950790128493234</v>
      </c>
      <c r="AN34" s="44">
        <f t="shared" si="8"/>
        <v>2.6923076923076921</v>
      </c>
      <c r="AO34" s="44">
        <f t="shared" si="9"/>
        <v>53.333333333333336</v>
      </c>
      <c r="AP34" s="44">
        <f t="shared" si="10"/>
        <v>2.6392714609827022</v>
      </c>
      <c r="AQ34" s="44">
        <f t="shared" si="11"/>
        <v>4</v>
      </c>
      <c r="AR34" s="44">
        <f t="shared" si="12"/>
        <v>13.333333333333332</v>
      </c>
      <c r="AS34" s="44">
        <f t="shared" si="13"/>
        <v>1.6186445827673461</v>
      </c>
      <c r="AT34" s="44">
        <f t="shared" si="14"/>
        <v>5.6521739130434785</v>
      </c>
      <c r="AU34" s="44">
        <f t="shared" si="15"/>
        <v>8</v>
      </c>
      <c r="AV34" s="44">
        <f t="shared" si="16"/>
        <v>1.1896993802573048</v>
      </c>
      <c r="AW34" s="44">
        <f t="shared" si="17"/>
        <v>7.2727272727272725</v>
      </c>
      <c r="AX34" s="44">
        <f t="shared" si="18"/>
        <v>6.666666666666667</v>
      </c>
      <c r="AY34" s="44">
        <f t="shared" si="19"/>
        <v>0.94707015179135179</v>
      </c>
      <c r="AZ34" s="44">
        <f t="shared" si="20"/>
        <v>10.052910052910052</v>
      </c>
      <c r="BA34" s="44">
        <f t="shared" si="21"/>
        <v>4.5714285714285712</v>
      </c>
      <c r="BB34" s="44">
        <f t="shared" si="22"/>
        <v>0.54295534110556465</v>
      </c>
      <c r="BC34" s="44">
        <f t="shared" si="23"/>
        <v>14.473684210526315</v>
      </c>
      <c r="BD34" s="44">
        <f t="shared" si="24"/>
        <v>6.6666666666666661</v>
      </c>
      <c r="BE34" s="44">
        <f t="shared" si="25"/>
        <v>0.47880994878441696</v>
      </c>
      <c r="BF34" s="44">
        <f t="shared" si="26"/>
        <v>19.841269841269842</v>
      </c>
      <c r="BG34" s="44">
        <f t="shared" si="27"/>
        <v>2.5396825396825395</v>
      </c>
      <c r="BH34" s="44">
        <f t="shared" si="28"/>
        <v>0.128</v>
      </c>
      <c r="BI34" s="44">
        <f t="shared" si="29"/>
        <v>29.166666666666668</v>
      </c>
      <c r="BJ34" s="44">
        <f t="shared" si="30"/>
        <v>2.2857142857142856</v>
      </c>
      <c r="BK34" s="44">
        <f t="shared" si="31"/>
        <v>7.8367346938775506E-2</v>
      </c>
      <c r="BL34" s="44">
        <f t="shared" si="32"/>
        <v>41.333333333333336</v>
      </c>
      <c r="BM34" s="44">
        <f t="shared" si="33"/>
        <v>2</v>
      </c>
      <c r="BN34" s="44">
        <f t="shared" si="34"/>
        <v>4.8387096774193547E-2</v>
      </c>
      <c r="BO34" s="44">
        <f t="shared" si="35"/>
        <v>60.714285714285722</v>
      </c>
      <c r="BP34" s="44">
        <f t="shared" si="36"/>
        <v>1.7777777777777777</v>
      </c>
      <c r="BQ34" s="44">
        <f t="shared" si="37"/>
        <v>2.9281045751633983E-2</v>
      </c>
      <c r="BR34" s="44">
        <f t="shared" si="38"/>
        <v>102.77777777777777</v>
      </c>
      <c r="BS34" s="44">
        <f t="shared" si="39"/>
        <v>2.7350427350427347</v>
      </c>
      <c r="BT34" s="44">
        <f t="shared" si="40"/>
        <v>3.1901540008719684E-2</v>
      </c>
      <c r="BU34" s="44">
        <f t="shared" si="41"/>
        <v>181.81818181818184</v>
      </c>
      <c r="BV34" s="44">
        <f t="shared" si="42"/>
        <v>1.6</v>
      </c>
      <c r="BW34" s="44">
        <f t="shared" si="43"/>
        <v>2.5525489009328068E-2</v>
      </c>
      <c r="BX34" s="44">
        <f t="shared" si="44"/>
        <v>430.00000000000011</v>
      </c>
      <c r="BY34" s="44">
        <f t="shared" si="45"/>
        <v>1.4545454545454546</v>
      </c>
      <c r="BZ34" s="44">
        <f t="shared" si="46"/>
        <v>2.856187908081604E-2</v>
      </c>
      <c r="CA34" s="44">
        <f t="shared" si="47"/>
        <v>1149.9999999999991</v>
      </c>
      <c r="CB34" s="44">
        <f t="shared" si="48"/>
        <v>1.3333333333333333</v>
      </c>
      <c r="CC34" s="44">
        <f t="shared" si="49"/>
        <v>3.4050261230349953E-2</v>
      </c>
      <c r="CD34" s="44">
        <f t="shared" si="50"/>
        <v>39199.999999999964</v>
      </c>
      <c r="CE34" s="44">
        <f t="shared" si="51"/>
        <v>1.3333333333333333</v>
      </c>
      <c r="CF34" s="44">
        <f t="shared" si="52"/>
        <v>1.6317779784280114E-2</v>
      </c>
      <c r="CG34" s="44">
        <f t="shared" si="53"/>
        <v>41599.999999999964</v>
      </c>
      <c r="CH34" s="44">
        <f t="shared" si="54"/>
        <v>1.2307692307692308</v>
      </c>
      <c r="CI34" s="44">
        <f t="shared" si="55"/>
        <v>3.3736659074950152E-2</v>
      </c>
      <c r="CJ34" s="44">
        <f t="shared" si="56"/>
        <v>43999.999999999964</v>
      </c>
      <c r="CK34" s="44">
        <f t="shared" si="57"/>
        <v>1.1428571428571428</v>
      </c>
      <c r="CL34" s="44">
        <f t="shared" si="58"/>
        <v>5.4827481797642998E-2</v>
      </c>
      <c r="CM34" s="44">
        <f t="shared" si="59"/>
        <v>47999.999999999956</v>
      </c>
      <c r="CN34" s="44">
        <f t="shared" si="60"/>
        <v>1.0666666666666667</v>
      </c>
      <c r="CO34" s="44">
        <f t="shared" si="61"/>
        <v>6.8658904796903938E-2</v>
      </c>
      <c r="CP34">
        <f t="shared" si="62"/>
        <v>8.5553644658099379E-2</v>
      </c>
      <c r="CQ34">
        <f t="shared" si="63"/>
        <v>37.402049980606883</v>
      </c>
      <c r="CR34">
        <f t="shared" si="64"/>
        <v>38</v>
      </c>
      <c r="CV34">
        <v>7</v>
      </c>
      <c r="CW34">
        <v>246</v>
      </c>
      <c r="CX34">
        <v>340</v>
      </c>
      <c r="CY34">
        <f t="shared" si="66"/>
        <v>293</v>
      </c>
    </row>
    <row r="35" spans="1:103" ht="30">
      <c r="A35" s="248"/>
      <c r="B35" s="77" t="s">
        <v>119</v>
      </c>
      <c r="C35" s="85" t="s">
        <v>103</v>
      </c>
      <c r="D35" s="20">
        <v>3</v>
      </c>
      <c r="E35" s="20">
        <v>24</v>
      </c>
      <c r="F35" s="21" t="str">
        <f t="shared" si="0"/>
        <v>1-3</v>
      </c>
      <c r="G35" s="21">
        <f t="shared" si="1"/>
        <v>2</v>
      </c>
      <c r="H35" s="20">
        <v>1</v>
      </c>
      <c r="I35" s="20">
        <v>3</v>
      </c>
      <c r="J35" s="20">
        <v>1</v>
      </c>
      <c r="K35" s="103">
        <v>8</v>
      </c>
      <c r="L35" s="20" t="s">
        <v>271</v>
      </c>
      <c r="M35" s="20">
        <v>1</v>
      </c>
      <c r="N35" s="21" t="str">
        <f>IF(ISNUMBER(O35),AVERAGE(O35:P35),"-")</f>
        <v>-</v>
      </c>
      <c r="O35" s="20" t="s">
        <v>257</v>
      </c>
      <c r="P35" s="20" t="s">
        <v>257</v>
      </c>
      <c r="Q35" s="20" t="s">
        <v>257</v>
      </c>
      <c r="R35" s="20" t="s">
        <v>257</v>
      </c>
      <c r="S35" s="20" t="s">
        <v>257</v>
      </c>
      <c r="T35" s="94">
        <v>5</v>
      </c>
      <c r="U35" s="20" t="s">
        <v>328</v>
      </c>
      <c r="V35" s="20">
        <v>1</v>
      </c>
      <c r="W35" s="20">
        <v>5</v>
      </c>
      <c r="X35" s="94">
        <v>6</v>
      </c>
      <c r="Y35" s="20">
        <v>1</v>
      </c>
      <c r="Z35" s="22" t="s">
        <v>246</v>
      </c>
      <c r="AA35" s="20">
        <f>'Способности и классы'!$G$4</f>
        <v>1.3</v>
      </c>
      <c r="AB35" s="20">
        <v>0</v>
      </c>
      <c r="AC35" s="23" t="s">
        <v>691</v>
      </c>
      <c r="AD35" s="23"/>
      <c r="AE35" s="20">
        <f>1.2*3</f>
        <v>3.5999999999999996</v>
      </c>
      <c r="AF35" s="20">
        <v>0</v>
      </c>
      <c r="AG35" s="24"/>
      <c r="AH35" s="25">
        <f t="shared" si="2"/>
        <v>0.52631578947368418</v>
      </c>
      <c r="AI35" s="25">
        <f t="shared" si="3"/>
        <v>48</v>
      </c>
      <c r="AJ35" s="25">
        <f t="shared" si="4"/>
        <v>3.0902862503416504</v>
      </c>
      <c r="AK35" s="25">
        <f t="shared" si="5"/>
        <v>2.2222222222222223</v>
      </c>
      <c r="AL35" s="25">
        <f t="shared" si="6"/>
        <v>20</v>
      </c>
      <c r="AM35" s="25">
        <f t="shared" si="7"/>
        <v>1.8298550549433454</v>
      </c>
      <c r="AN35" s="25">
        <f t="shared" si="8"/>
        <v>4.1176470588235299</v>
      </c>
      <c r="AO35" s="25">
        <f t="shared" si="9"/>
        <v>80</v>
      </c>
      <c r="AP35" s="25">
        <f t="shared" si="10"/>
        <v>2.6226677880209204</v>
      </c>
      <c r="AQ35" s="25">
        <f t="shared" si="11"/>
        <v>6.25</v>
      </c>
      <c r="AR35" s="25">
        <f t="shared" si="12"/>
        <v>9.9999999999999982</v>
      </c>
      <c r="AS35" s="25">
        <f t="shared" si="13"/>
        <v>1.2068352673090326</v>
      </c>
      <c r="AT35" s="25">
        <f t="shared" si="14"/>
        <v>8.6666666666666661</v>
      </c>
      <c r="AU35" s="25">
        <f t="shared" si="15"/>
        <v>6.6666666666666661</v>
      </c>
      <c r="AV35" s="25">
        <f t="shared" si="16"/>
        <v>0.8770580193070292</v>
      </c>
      <c r="AW35" s="25">
        <f t="shared" si="17"/>
        <v>10.666666666666666</v>
      </c>
      <c r="AX35" s="25">
        <f t="shared" si="18"/>
        <v>4.8</v>
      </c>
      <c r="AY35" s="25">
        <f t="shared" si="19"/>
        <v>0.60709662860678448</v>
      </c>
      <c r="AZ35" s="25">
        <f t="shared" si="20"/>
        <v>13.571428571428573</v>
      </c>
      <c r="BA35" s="25">
        <f t="shared" si="21"/>
        <v>4.8</v>
      </c>
      <c r="BB35" s="25">
        <f t="shared" si="22"/>
        <v>0.44686582863027025</v>
      </c>
      <c r="BC35" s="25">
        <f t="shared" si="23"/>
        <v>16.923076923076923</v>
      </c>
      <c r="BD35" s="25">
        <f t="shared" si="24"/>
        <v>9.9999999999999982</v>
      </c>
      <c r="BE35" s="25">
        <f t="shared" si="25"/>
        <v>0.60665899024489611</v>
      </c>
      <c r="BF35" s="25">
        <f t="shared" si="26"/>
        <v>23.148148148148145</v>
      </c>
      <c r="BG35" s="25">
        <f t="shared" si="27"/>
        <v>3.4285714285714284</v>
      </c>
      <c r="BH35" s="25">
        <f t="shared" si="28"/>
        <v>0.14811428571428573</v>
      </c>
      <c r="BI35" s="25">
        <f t="shared" si="29"/>
        <v>31.818181818181813</v>
      </c>
      <c r="BJ35" s="25">
        <f t="shared" si="30"/>
        <v>3</v>
      </c>
      <c r="BK35" s="25">
        <f t="shared" si="31"/>
        <v>9.4285714285714306E-2</v>
      </c>
      <c r="BL35" s="25">
        <f t="shared" si="32"/>
        <v>44.285714285714292</v>
      </c>
      <c r="BM35" s="25">
        <f t="shared" si="33"/>
        <v>2.6666666666666665</v>
      </c>
      <c r="BN35" s="25">
        <f t="shared" si="34"/>
        <v>6.021505376344085E-2</v>
      </c>
      <c r="BO35" s="25">
        <f t="shared" si="35"/>
        <v>62.962962962962962</v>
      </c>
      <c r="BP35" s="25">
        <f t="shared" si="36"/>
        <v>2.6666666666666665</v>
      </c>
      <c r="BQ35" s="25">
        <f t="shared" si="37"/>
        <v>4.2352941176470586E-2</v>
      </c>
      <c r="BR35" s="25">
        <f t="shared" si="38"/>
        <v>92.5</v>
      </c>
      <c r="BS35" s="25">
        <f t="shared" si="39"/>
        <v>3.6923076923076925</v>
      </c>
      <c r="BT35" s="25">
        <f t="shared" si="40"/>
        <v>4.6891955558321784E-2</v>
      </c>
      <c r="BU35" s="25">
        <f t="shared" si="41"/>
        <v>3999.9999999999991</v>
      </c>
      <c r="BV35" s="25">
        <f t="shared" si="42"/>
        <v>2.1818181818181817</v>
      </c>
      <c r="BW35" s="25">
        <f t="shared" si="43"/>
        <v>2.9579299722950199E-3</v>
      </c>
      <c r="BX35" s="25">
        <f t="shared" si="44"/>
        <v>5733.3333333333321</v>
      </c>
      <c r="BY35" s="25">
        <f t="shared" si="45"/>
        <v>2</v>
      </c>
      <c r="BZ35" s="25">
        <f t="shared" si="46"/>
        <v>6.9046115780043178E-3</v>
      </c>
      <c r="CA35" s="25">
        <f t="shared" si="47"/>
        <v>9200.0000000000018</v>
      </c>
      <c r="CB35" s="25">
        <f t="shared" si="48"/>
        <v>2</v>
      </c>
      <c r="CC35" s="25">
        <f t="shared" si="49"/>
        <v>1.4744195615489711E-2</v>
      </c>
      <c r="CD35" s="25">
        <f t="shared" si="50"/>
        <v>19600.000000000004</v>
      </c>
      <c r="CE35" s="25">
        <f t="shared" si="51"/>
        <v>1.8461538461538463</v>
      </c>
      <c r="CF35" s="25">
        <f t="shared" si="52"/>
        <v>2.4524757806957658E-2</v>
      </c>
      <c r="CG35" s="25">
        <f t="shared" si="53"/>
        <v>41599.999999999964</v>
      </c>
      <c r="CH35" s="25">
        <f t="shared" si="54"/>
        <v>1.7142857142857142</v>
      </c>
      <c r="CI35" s="25">
        <f t="shared" si="55"/>
        <v>3.7572639839961848E-2</v>
      </c>
      <c r="CJ35" s="25">
        <f t="shared" si="56"/>
        <v>43999.999999999964</v>
      </c>
      <c r="CK35" s="25">
        <f t="shared" si="57"/>
        <v>1.6</v>
      </c>
      <c r="CL35" s="25">
        <f t="shared" si="58"/>
        <v>6.014278144409986E-2</v>
      </c>
      <c r="CM35" s="25">
        <f t="shared" si="59"/>
        <v>47999.999999999956</v>
      </c>
      <c r="CN35" s="25">
        <f t="shared" si="60"/>
        <v>1.6</v>
      </c>
      <c r="CO35" s="25">
        <f t="shared" si="61"/>
        <v>7.5983568565159282E-2</v>
      </c>
      <c r="CP35">
        <f t="shared" si="62"/>
        <v>8.7912996534403834E-2</v>
      </c>
      <c r="CQ35">
        <f t="shared" si="63"/>
        <v>37.811267274832034</v>
      </c>
      <c r="CR35">
        <f t="shared" si="64"/>
        <v>38</v>
      </c>
      <c r="CV35">
        <v>8</v>
      </c>
      <c r="CW35">
        <v>390</v>
      </c>
      <c r="CX35">
        <v>465</v>
      </c>
      <c r="CY35">
        <f t="shared" si="66"/>
        <v>427.5</v>
      </c>
    </row>
    <row r="36" spans="1:103" ht="30">
      <c r="A36" s="248"/>
      <c r="B36" s="80" t="s">
        <v>167</v>
      </c>
      <c r="C36" s="88" t="s">
        <v>145</v>
      </c>
      <c r="D36" s="38">
        <v>1</v>
      </c>
      <c r="E36" s="38">
        <v>14</v>
      </c>
      <c r="F36" s="39" t="str">
        <f t="shared" si="0"/>
        <v>2-3</v>
      </c>
      <c r="G36" s="39">
        <f t="shared" si="1"/>
        <v>2.5</v>
      </c>
      <c r="H36" s="40">
        <v>2</v>
      </c>
      <c r="I36" s="40">
        <v>3</v>
      </c>
      <c r="J36" s="40">
        <v>1</v>
      </c>
      <c r="K36" s="106">
        <v>6</v>
      </c>
      <c r="L36" s="38" t="s">
        <v>269</v>
      </c>
      <c r="M36" s="38">
        <v>1</v>
      </c>
      <c r="N36" s="39" t="str">
        <f>IF(ISNUMBER(O36),AVERAGE(O36:P36),"-")</f>
        <v>-</v>
      </c>
      <c r="O36" s="38" t="s">
        <v>257</v>
      </c>
      <c r="P36" s="38" t="s">
        <v>257</v>
      </c>
      <c r="Q36" s="38" t="s">
        <v>257</v>
      </c>
      <c r="R36" s="38" t="s">
        <v>257</v>
      </c>
      <c r="S36" s="38" t="s">
        <v>257</v>
      </c>
      <c r="T36" s="97">
        <v>5</v>
      </c>
      <c r="U36" s="38" t="s">
        <v>315</v>
      </c>
      <c r="V36" s="38">
        <v>1</v>
      </c>
      <c r="W36" s="38">
        <v>4</v>
      </c>
      <c r="X36" s="97">
        <v>9</v>
      </c>
      <c r="Y36" s="38">
        <v>1</v>
      </c>
      <c r="Z36" s="41" t="s">
        <v>245</v>
      </c>
      <c r="AA36" s="38">
        <f>'Способности и классы'!$G$31</f>
        <v>1.1499999999999999</v>
      </c>
      <c r="AB36" s="38">
        <v>0</v>
      </c>
      <c r="AC36" s="42" t="s">
        <v>741</v>
      </c>
      <c r="AD36" s="42" t="s">
        <v>672</v>
      </c>
      <c r="AE36" s="38">
        <f>1.4*1.5</f>
        <v>2.0999999999999996</v>
      </c>
      <c r="AF36" s="38">
        <v>12</v>
      </c>
      <c r="AG36" s="43"/>
      <c r="AH36" s="44">
        <f t="shared" si="2"/>
        <v>0.41666666666666669</v>
      </c>
      <c r="AI36" s="44">
        <f t="shared" si="3"/>
        <v>70.000000000000014</v>
      </c>
      <c r="AJ36" s="44">
        <f t="shared" si="4"/>
        <v>3.600205743678508</v>
      </c>
      <c r="AK36" s="44">
        <f t="shared" si="5"/>
        <v>1.7391304347826089</v>
      </c>
      <c r="AL36" s="44">
        <f t="shared" si="6"/>
        <v>23.333333333333329</v>
      </c>
      <c r="AM36" s="44">
        <f t="shared" si="7"/>
        <v>2.0422188159775105</v>
      </c>
      <c r="AN36" s="44">
        <f t="shared" si="8"/>
        <v>3.1818181818181817</v>
      </c>
      <c r="AO36" s="44">
        <f t="shared" si="9"/>
        <v>46.666666666666671</v>
      </c>
      <c r="AP36" s="44">
        <f t="shared" si="10"/>
        <v>2.3936338179969514</v>
      </c>
      <c r="AQ36" s="44">
        <f t="shared" si="11"/>
        <v>5</v>
      </c>
      <c r="AR36" s="44">
        <f t="shared" si="12"/>
        <v>9.3333333333333339</v>
      </c>
      <c r="AS36" s="44">
        <f t="shared" si="13"/>
        <v>1.283591134687577</v>
      </c>
      <c r="AT36" s="44">
        <f t="shared" si="14"/>
        <v>6.8421052631578947</v>
      </c>
      <c r="AU36" s="44">
        <f t="shared" si="15"/>
        <v>5.8333333333333339</v>
      </c>
      <c r="AV36" s="44">
        <f t="shared" si="16"/>
        <v>0.92334397846312</v>
      </c>
      <c r="AW36" s="44">
        <f t="shared" si="17"/>
        <v>8.8888888888888893</v>
      </c>
      <c r="AX36" s="44">
        <f t="shared" si="18"/>
        <v>4</v>
      </c>
      <c r="AY36" s="44">
        <f t="shared" si="19"/>
        <v>0.60709662860678448</v>
      </c>
      <c r="AZ36" s="44">
        <f t="shared" si="20"/>
        <v>12.418300653594772</v>
      </c>
      <c r="BA36" s="44">
        <f t="shared" si="21"/>
        <v>3.5</v>
      </c>
      <c r="BB36" s="44">
        <f t="shared" si="22"/>
        <v>0.37476114098382884</v>
      </c>
      <c r="BC36" s="44">
        <f t="shared" si="23"/>
        <v>17.187499999999996</v>
      </c>
      <c r="BD36" s="44">
        <f t="shared" si="24"/>
        <v>5.8333333333333321</v>
      </c>
      <c r="BE36" s="44">
        <f t="shared" si="25"/>
        <v>0.35823571265394788</v>
      </c>
      <c r="BF36" s="44">
        <f t="shared" si="26"/>
        <v>23.809523809523814</v>
      </c>
      <c r="BG36" s="44">
        <f t="shared" si="27"/>
        <v>2</v>
      </c>
      <c r="BH36" s="44">
        <f t="shared" si="28"/>
        <v>8.3999999999999991E-2</v>
      </c>
      <c r="BI36" s="44">
        <f t="shared" si="29"/>
        <v>33.333333333333336</v>
      </c>
      <c r="BJ36" s="44">
        <f t="shared" si="30"/>
        <v>1.75</v>
      </c>
      <c r="BK36" s="44">
        <f t="shared" si="31"/>
        <v>5.2499999999999998E-2</v>
      </c>
      <c r="BL36" s="44">
        <f t="shared" si="32"/>
        <v>47.692307692307693</v>
      </c>
      <c r="BM36" s="44">
        <f t="shared" si="33"/>
        <v>1.5555555555555556</v>
      </c>
      <c r="BN36" s="44">
        <f t="shared" si="34"/>
        <v>3.261648745519713E-2</v>
      </c>
      <c r="BO36" s="44">
        <f t="shared" si="35"/>
        <v>77.272727272727266</v>
      </c>
      <c r="BP36" s="44">
        <f t="shared" si="36"/>
        <v>1.5555555555555556</v>
      </c>
      <c r="BQ36" s="44">
        <f t="shared" si="37"/>
        <v>2.0130718954248367E-2</v>
      </c>
      <c r="BR36" s="44">
        <f t="shared" si="38"/>
        <v>123.33333333333331</v>
      </c>
      <c r="BS36" s="44">
        <f t="shared" si="39"/>
        <v>2.1538461538461537</v>
      </c>
      <c r="BT36" s="44">
        <f t="shared" si="40"/>
        <v>2.1380974679579102E-2</v>
      </c>
      <c r="BU36" s="44">
        <f t="shared" si="41"/>
        <v>222.22222222222226</v>
      </c>
      <c r="BV36" s="44">
        <f t="shared" si="42"/>
        <v>1.2727272727272727</v>
      </c>
      <c r="BW36" s="44">
        <f t="shared" si="43"/>
        <v>1.8298251600114238E-2</v>
      </c>
      <c r="BX36" s="44">
        <f t="shared" si="44"/>
        <v>537.50000000000011</v>
      </c>
      <c r="BY36" s="44">
        <f t="shared" si="45"/>
        <v>1.1666666666666667</v>
      </c>
      <c r="BZ36" s="44">
        <f t="shared" si="46"/>
        <v>2.1644880909085097E-2</v>
      </c>
      <c r="CA36" s="44">
        <f t="shared" si="47"/>
        <v>36799.999999999971</v>
      </c>
      <c r="CB36" s="44">
        <f t="shared" si="48"/>
        <v>1.1666666666666667</v>
      </c>
      <c r="CC36" s="44">
        <f t="shared" si="49"/>
        <v>5.6305327057681381E-3</v>
      </c>
      <c r="CD36" s="44">
        <f t="shared" si="50"/>
        <v>39199.999999999964</v>
      </c>
      <c r="CE36" s="44">
        <f t="shared" si="51"/>
        <v>1.0769230769230769</v>
      </c>
      <c r="CF36" s="44">
        <f t="shared" si="52"/>
        <v>1.498164308816295E-2</v>
      </c>
      <c r="CG36" s="44">
        <f t="shared" si="53"/>
        <v>41599.999999999964</v>
      </c>
      <c r="CH36" s="44">
        <f t="shared" si="54"/>
        <v>1</v>
      </c>
      <c r="CI36" s="44">
        <f t="shared" si="55"/>
        <v>3.1535133041257574E-2</v>
      </c>
      <c r="CJ36" s="44">
        <f t="shared" si="56"/>
        <v>43999.999999999964</v>
      </c>
      <c r="CK36" s="44">
        <f t="shared" si="57"/>
        <v>0.93333333333333335</v>
      </c>
      <c r="CL36" s="44">
        <f t="shared" si="58"/>
        <v>5.1857386745285873E-2</v>
      </c>
      <c r="CM36" s="44">
        <f t="shared" si="59"/>
        <v>47999.999999999956</v>
      </c>
      <c r="CN36" s="44">
        <f t="shared" si="60"/>
        <v>0.93333333333333335</v>
      </c>
      <c r="CO36" s="44">
        <f t="shared" si="61"/>
        <v>6.6404710062170927E-2</v>
      </c>
      <c r="CP36">
        <f t="shared" si="62"/>
        <v>3.4762184559163037E-2</v>
      </c>
      <c r="CQ36">
        <f t="shared" si="63"/>
        <v>38.088122458605291</v>
      </c>
      <c r="CR36">
        <f t="shared" si="64"/>
        <v>39</v>
      </c>
    </row>
    <row r="37" spans="1:103" ht="45">
      <c r="A37" s="248"/>
      <c r="B37" s="82" t="s">
        <v>209</v>
      </c>
      <c r="C37" s="90" t="s">
        <v>189</v>
      </c>
      <c r="D37" s="26">
        <v>2</v>
      </c>
      <c r="E37" s="26">
        <v>22</v>
      </c>
      <c r="F37" s="27" t="str">
        <f t="shared" si="0"/>
        <v>2-4</v>
      </c>
      <c r="G37" s="27">
        <f t="shared" si="1"/>
        <v>3</v>
      </c>
      <c r="H37" s="26">
        <v>2</v>
      </c>
      <c r="I37" s="26">
        <v>4</v>
      </c>
      <c r="J37" s="26">
        <v>1</v>
      </c>
      <c r="K37" s="108">
        <v>5</v>
      </c>
      <c r="L37" s="26" t="s">
        <v>279</v>
      </c>
      <c r="M37" s="26">
        <v>1</v>
      </c>
      <c r="N37" s="27" t="str">
        <f>IF(ISNUMBER(O37),AVERAGE(O37:P37),"-")</f>
        <v>-</v>
      </c>
      <c r="O37" s="26" t="s">
        <v>257</v>
      </c>
      <c r="P37" s="26" t="s">
        <v>257</v>
      </c>
      <c r="Q37" s="26" t="s">
        <v>257</v>
      </c>
      <c r="R37" s="26" t="s">
        <v>257</v>
      </c>
      <c r="S37" s="26" t="s">
        <v>257</v>
      </c>
      <c r="T37" s="99">
        <v>6</v>
      </c>
      <c r="U37" s="26" t="s">
        <v>310</v>
      </c>
      <c r="V37" s="26">
        <v>1</v>
      </c>
      <c r="W37" s="26">
        <v>5</v>
      </c>
      <c r="X37" s="99">
        <v>5</v>
      </c>
      <c r="Y37" s="26">
        <v>2</v>
      </c>
      <c r="Z37" s="28" t="s">
        <v>231</v>
      </c>
      <c r="AA37" s="26">
        <f>'Способности и классы'!$G$16</f>
        <v>1.4</v>
      </c>
      <c r="AB37" s="26">
        <v>0</v>
      </c>
      <c r="AC37" s="29" t="s">
        <v>480</v>
      </c>
      <c r="AD37" s="29" t="s">
        <v>481</v>
      </c>
      <c r="AE37" s="26">
        <f>1.2*1.2</f>
        <v>1.44</v>
      </c>
      <c r="AF37" s="26">
        <v>0</v>
      </c>
      <c r="AG37" s="30"/>
      <c r="AH37" s="31">
        <f t="shared" si="2"/>
        <v>0.24382992454708535</v>
      </c>
      <c r="AI37" s="31">
        <f t="shared" si="3"/>
        <v>1466.6666666666667</v>
      </c>
      <c r="AJ37" s="31">
        <f t="shared" si="4"/>
        <v>8.8066574566734968</v>
      </c>
      <c r="AK37" s="31">
        <f t="shared" si="5"/>
        <v>1.0475656017578481</v>
      </c>
      <c r="AL37" s="31">
        <f t="shared" si="6"/>
        <v>31.428571428571431</v>
      </c>
      <c r="AM37" s="31">
        <f t="shared" si="7"/>
        <v>2.5480880913446931</v>
      </c>
      <c r="AN37" s="31">
        <f t="shared" si="8"/>
        <v>1.9037490262714738</v>
      </c>
      <c r="AO37" s="31">
        <f t="shared" si="9"/>
        <v>73.333333333333343</v>
      </c>
      <c r="AP37" s="31">
        <f t="shared" si="10"/>
        <v>3.2760446547674325</v>
      </c>
      <c r="AQ37" s="31">
        <f t="shared" si="11"/>
        <v>2.8284271247461898</v>
      </c>
      <c r="AR37" s="31">
        <f t="shared" si="12"/>
        <v>8.148148148148147</v>
      </c>
      <c r="AS37" s="31">
        <f t="shared" si="13"/>
        <v>1.5268823301984469</v>
      </c>
      <c r="AT37" s="31">
        <f t="shared" si="14"/>
        <v>3.9966905023587467</v>
      </c>
      <c r="AU37" s="31">
        <f t="shared" si="15"/>
        <v>5.5</v>
      </c>
      <c r="AV37" s="31">
        <f t="shared" si="16"/>
        <v>1.1730893324242897</v>
      </c>
      <c r="AW37" s="31">
        <f t="shared" si="17"/>
        <v>5.7139941914064432</v>
      </c>
      <c r="AX37" s="31">
        <f t="shared" si="18"/>
        <v>5.5</v>
      </c>
      <c r="AY37" s="31">
        <f t="shared" si="19"/>
        <v>0.97642594190514898</v>
      </c>
      <c r="AZ37" s="31">
        <f t="shared" si="20"/>
        <v>7.9970409777050007</v>
      </c>
      <c r="BA37" s="31">
        <f t="shared" si="21"/>
        <v>4.4000000000000004</v>
      </c>
      <c r="BB37" s="31">
        <f t="shared" si="22"/>
        <v>0.6293693660083215</v>
      </c>
      <c r="BC37" s="31">
        <f t="shared" si="23"/>
        <v>11.696503147446652</v>
      </c>
      <c r="BD37" s="31">
        <f t="shared" si="24"/>
        <v>9.1666666666666661</v>
      </c>
      <c r="BE37" s="31">
        <f t="shared" si="25"/>
        <v>0.79331858253707221</v>
      </c>
      <c r="BF37" s="31">
        <f t="shared" si="26"/>
        <v>16.368212527466376</v>
      </c>
      <c r="BG37" s="31">
        <f t="shared" si="27"/>
        <v>3.1428571428571428</v>
      </c>
      <c r="BH37" s="31">
        <f t="shared" si="28"/>
        <v>0.19200979566848422</v>
      </c>
      <c r="BI37" s="31">
        <f t="shared" si="29"/>
        <v>24.748737341529161</v>
      </c>
      <c r="BJ37" s="31">
        <f t="shared" si="30"/>
        <v>3.1428571428571428</v>
      </c>
      <c r="BK37" s="31">
        <f t="shared" si="31"/>
        <v>0.12699060560084935</v>
      </c>
      <c r="BL37" s="31">
        <f t="shared" si="32"/>
        <v>36.53385036130495</v>
      </c>
      <c r="BM37" s="31">
        <f t="shared" si="33"/>
        <v>2.75</v>
      </c>
      <c r="BN37" s="31">
        <f t="shared" si="34"/>
        <v>7.5272657352116357E-2</v>
      </c>
      <c r="BO37" s="31">
        <f t="shared" si="35"/>
        <v>57.24197752462527</v>
      </c>
      <c r="BP37" s="31">
        <f t="shared" si="36"/>
        <v>2.4444444444444446</v>
      </c>
      <c r="BQ37" s="31">
        <f t="shared" si="37"/>
        <v>4.2703703648128762E-2</v>
      </c>
      <c r="BR37" s="31">
        <f t="shared" si="38"/>
        <v>109.01229543292611</v>
      </c>
      <c r="BS37" s="31">
        <f t="shared" si="39"/>
        <v>3.7606837606837602</v>
      </c>
      <c r="BT37" s="31">
        <f t="shared" si="40"/>
        <v>4.0822703598336195E-2</v>
      </c>
      <c r="BU37" s="31">
        <f t="shared" si="41"/>
        <v>257.12973861329004</v>
      </c>
      <c r="BV37" s="31">
        <f t="shared" si="42"/>
        <v>2.2000000000000002</v>
      </c>
      <c r="BW37" s="31">
        <f t="shared" si="43"/>
        <v>2.4975232431829995E-2</v>
      </c>
      <c r="BX37" s="31">
        <f t="shared" si="44"/>
        <v>608.11183182043021</v>
      </c>
      <c r="BY37" s="31">
        <f t="shared" si="45"/>
        <v>2</v>
      </c>
      <c r="BZ37" s="31">
        <f t="shared" si="46"/>
        <v>2.8064291903253092E-2</v>
      </c>
      <c r="CA37" s="31">
        <f t="shared" si="47"/>
        <v>813.17279836452894</v>
      </c>
      <c r="CB37" s="31">
        <f t="shared" si="48"/>
        <v>1.8333333333333333</v>
      </c>
      <c r="CC37" s="31">
        <f t="shared" si="49"/>
        <v>4.7482031973209993E-2</v>
      </c>
      <c r="CD37" s="31">
        <f t="shared" si="50"/>
        <v>27718.585822512636</v>
      </c>
      <c r="CE37" s="31">
        <f t="shared" si="51"/>
        <v>1.8333333333333333</v>
      </c>
      <c r="CF37" s="31">
        <f t="shared" si="52"/>
        <v>2.1290612038930071E-2</v>
      </c>
      <c r="CG37" s="31">
        <f t="shared" si="53"/>
        <v>29415.642097360349</v>
      </c>
      <c r="CH37" s="31">
        <f t="shared" si="54"/>
        <v>1.6923076923076923</v>
      </c>
      <c r="CI37" s="31">
        <f t="shared" si="55"/>
        <v>4.1876253832203295E-2</v>
      </c>
      <c r="CJ37" s="31">
        <f t="shared" si="56"/>
        <v>31112.698372208062</v>
      </c>
      <c r="CK37" s="31">
        <f t="shared" si="57"/>
        <v>1.5714285714285714</v>
      </c>
      <c r="CL37" s="31">
        <f t="shared" si="58"/>
        <v>6.5829895515436013E-2</v>
      </c>
      <c r="CM37" s="31">
        <f t="shared" si="59"/>
        <v>33941.12549695425</v>
      </c>
      <c r="CN37" s="31">
        <f t="shared" si="60"/>
        <v>1.4666666666666666</v>
      </c>
      <c r="CO37" s="31">
        <f t="shared" si="61"/>
        <v>8.107767673127883E-2</v>
      </c>
      <c r="CP37">
        <f t="shared" si="62"/>
        <v>9.0306346267972543E-2</v>
      </c>
      <c r="CQ37">
        <f t="shared" si="63"/>
        <v>38.219703058258496</v>
      </c>
      <c r="CR37">
        <f t="shared" si="64"/>
        <v>39</v>
      </c>
    </row>
    <row r="38" spans="1:103" ht="45">
      <c r="A38" s="248"/>
      <c r="B38" s="83" t="s">
        <v>230</v>
      </c>
      <c r="C38" s="91" t="s">
        <v>218</v>
      </c>
      <c r="D38" s="45">
        <v>2</v>
      </c>
      <c r="E38" s="45">
        <v>12</v>
      </c>
      <c r="F38" s="46" t="str">
        <f t="shared" si="0"/>
        <v>2-5</v>
      </c>
      <c r="G38" s="46">
        <f t="shared" si="1"/>
        <v>3.5</v>
      </c>
      <c r="H38" s="45">
        <v>2</v>
      </c>
      <c r="I38" s="45">
        <v>5</v>
      </c>
      <c r="J38" s="45">
        <v>3</v>
      </c>
      <c r="K38" s="109">
        <v>6</v>
      </c>
      <c r="L38" s="45" t="s">
        <v>275</v>
      </c>
      <c r="M38" s="45">
        <v>1</v>
      </c>
      <c r="N38" s="46"/>
      <c r="O38" s="45"/>
      <c r="P38" s="45"/>
      <c r="Q38" s="45"/>
      <c r="R38" s="45"/>
      <c r="S38" s="45"/>
      <c r="T38" s="100">
        <v>3</v>
      </c>
      <c r="U38" s="45" t="s">
        <v>313</v>
      </c>
      <c r="V38" s="45">
        <v>1</v>
      </c>
      <c r="W38" s="45">
        <v>4</v>
      </c>
      <c r="X38" s="100">
        <v>9</v>
      </c>
      <c r="Y38" s="45">
        <v>1</v>
      </c>
      <c r="Z38" s="47" t="s">
        <v>233</v>
      </c>
      <c r="AA38" s="45">
        <f>'Способности и классы'!$G$28</f>
        <v>1.1499999999999999</v>
      </c>
      <c r="AB38" s="45">
        <v>0</v>
      </c>
      <c r="AC38" s="48" t="s">
        <v>486</v>
      </c>
      <c r="AD38" s="48"/>
      <c r="AE38" s="45">
        <v>1.35</v>
      </c>
      <c r="AF38" s="45">
        <v>0</v>
      </c>
      <c r="AG38" s="49"/>
      <c r="AH38" s="50">
        <f t="shared" si="2"/>
        <v>0.33670033670033672</v>
      </c>
      <c r="AI38" s="50">
        <f t="shared" si="3"/>
        <v>60.000000000000014</v>
      </c>
      <c r="AJ38" s="50">
        <f t="shared" si="4"/>
        <v>3.6536498568927205</v>
      </c>
      <c r="AK38" s="50">
        <f t="shared" si="5"/>
        <v>1.3888888888888891</v>
      </c>
      <c r="AL38" s="50">
        <f t="shared" si="6"/>
        <v>19.999999999999996</v>
      </c>
      <c r="AM38" s="50">
        <f t="shared" si="7"/>
        <v>2.0823306199854561</v>
      </c>
      <c r="AN38" s="50">
        <f t="shared" si="8"/>
        <v>2.592592592592593</v>
      </c>
      <c r="AO38" s="50">
        <f t="shared" si="9"/>
        <v>26.666666666666668</v>
      </c>
      <c r="AP38" s="50">
        <f t="shared" si="10"/>
        <v>2.1329280140602855</v>
      </c>
      <c r="AQ38" s="50">
        <f t="shared" si="11"/>
        <v>3.8314176245210727</v>
      </c>
      <c r="AR38" s="50">
        <f t="shared" si="12"/>
        <v>8</v>
      </c>
      <c r="AS38" s="50">
        <f t="shared" si="13"/>
        <v>1.3424316961529095</v>
      </c>
      <c r="AT38" s="50">
        <f t="shared" si="14"/>
        <v>5.3497942386831276</v>
      </c>
      <c r="AU38" s="50">
        <f t="shared" si="15"/>
        <v>5</v>
      </c>
      <c r="AV38" s="50">
        <f t="shared" si="16"/>
        <v>0.9667550799532344</v>
      </c>
      <c r="AW38" s="50">
        <f t="shared" si="17"/>
        <v>6.8376068376068373</v>
      </c>
      <c r="AX38" s="50">
        <f t="shared" si="18"/>
        <v>3.4285714285714284</v>
      </c>
      <c r="AY38" s="50">
        <f t="shared" si="19"/>
        <v>0.64957705029640445</v>
      </c>
      <c r="AZ38" s="50">
        <f t="shared" si="20"/>
        <v>8.7962962962962958</v>
      </c>
      <c r="BA38" s="50">
        <f t="shared" si="21"/>
        <v>2.4999999999999996</v>
      </c>
      <c r="BB38" s="50">
        <f t="shared" si="22"/>
        <v>0.37719951280342723</v>
      </c>
      <c r="BC38" s="50">
        <f t="shared" si="23"/>
        <v>11.111111111111109</v>
      </c>
      <c r="BD38" s="50">
        <f t="shared" si="24"/>
        <v>4.2857142857142856</v>
      </c>
      <c r="BE38" s="50">
        <f t="shared" si="25"/>
        <v>0.40453158671312067</v>
      </c>
      <c r="BF38" s="50">
        <f t="shared" si="26"/>
        <v>13.227513227513228</v>
      </c>
      <c r="BG38" s="50">
        <f t="shared" si="27"/>
        <v>1.5</v>
      </c>
      <c r="BH38" s="50">
        <f t="shared" si="28"/>
        <v>0.1134</v>
      </c>
      <c r="BI38" s="50">
        <f t="shared" si="29"/>
        <v>16.374269005847953</v>
      </c>
      <c r="BJ38" s="50">
        <f t="shared" si="30"/>
        <v>1.3333333333333333</v>
      </c>
      <c r="BK38" s="50">
        <f t="shared" si="31"/>
        <v>8.142857142857142E-2</v>
      </c>
      <c r="BL38" s="50">
        <f t="shared" si="32"/>
        <v>19.1358024691358</v>
      </c>
      <c r="BM38" s="50">
        <f t="shared" si="33"/>
        <v>1.2</v>
      </c>
      <c r="BN38" s="50">
        <f t="shared" si="34"/>
        <v>6.2709677419354848E-2</v>
      </c>
      <c r="BO38" s="50">
        <f t="shared" si="35"/>
        <v>23.611111111111114</v>
      </c>
      <c r="BP38" s="50">
        <f t="shared" si="36"/>
        <v>1.2</v>
      </c>
      <c r="BQ38" s="50">
        <f t="shared" si="37"/>
        <v>5.0823529411764698E-2</v>
      </c>
      <c r="BR38" s="50">
        <f t="shared" si="38"/>
        <v>27.407407407407408</v>
      </c>
      <c r="BS38" s="50">
        <f t="shared" si="39"/>
        <v>1.6783216783216783</v>
      </c>
      <c r="BT38" s="50">
        <f t="shared" si="40"/>
        <v>7.0413654704414075E-2</v>
      </c>
      <c r="BU38" s="50">
        <f t="shared" si="41"/>
        <v>34.188034188034187</v>
      </c>
      <c r="BV38" s="50">
        <f t="shared" si="42"/>
        <v>1</v>
      </c>
      <c r="BW38" s="50">
        <f t="shared" si="43"/>
        <v>6.475115947514247E-2</v>
      </c>
      <c r="BX38" s="50">
        <f t="shared" si="44"/>
        <v>43.434343434343425</v>
      </c>
      <c r="BY38" s="50">
        <f t="shared" si="45"/>
        <v>0.92307692307692313</v>
      </c>
      <c r="BZ38" s="50">
        <f t="shared" si="46"/>
        <v>9.007990001827107E-2</v>
      </c>
      <c r="CA38" s="50">
        <f t="shared" si="47"/>
        <v>51.111111111111114</v>
      </c>
      <c r="CB38" s="50">
        <f t="shared" si="48"/>
        <v>0.8571428571428571</v>
      </c>
      <c r="CC38" s="50">
        <f t="shared" si="49"/>
        <v>0.12949975419051468</v>
      </c>
      <c r="CD38" s="50">
        <f t="shared" si="50"/>
        <v>68.055555555555557</v>
      </c>
      <c r="CE38" s="50">
        <f t="shared" si="51"/>
        <v>0.8</v>
      </c>
      <c r="CF38" s="50">
        <f t="shared" si="52"/>
        <v>0.16907934679869074</v>
      </c>
      <c r="CG38" s="50">
        <f t="shared" si="53"/>
        <v>2311.1111111111113</v>
      </c>
      <c r="CH38" s="50">
        <f t="shared" si="54"/>
        <v>0.75</v>
      </c>
      <c r="CI38" s="50">
        <f t="shared" si="55"/>
        <v>7.3477292045431145E-2</v>
      </c>
      <c r="CJ38" s="50">
        <f t="shared" si="56"/>
        <v>2444.4444444444448</v>
      </c>
      <c r="CK38" s="50">
        <f t="shared" si="57"/>
        <v>0.75</v>
      </c>
      <c r="CL38" s="50">
        <f t="shared" si="58"/>
        <v>0.10811658022102337</v>
      </c>
      <c r="CM38" s="50">
        <f t="shared" si="59"/>
        <v>2666.6666666666665</v>
      </c>
      <c r="CN38" s="50">
        <f t="shared" si="60"/>
        <v>0.70588235294117652</v>
      </c>
      <c r="CO38" s="50">
        <f t="shared" si="61"/>
        <v>0.12755306478638298</v>
      </c>
      <c r="CP38">
        <f t="shared" si="62"/>
        <v>9.2434675875500721E-2</v>
      </c>
      <c r="CQ38">
        <f t="shared" si="63"/>
        <v>38.577490152949615</v>
      </c>
      <c r="CR38">
        <f t="shared" si="64"/>
        <v>39</v>
      </c>
    </row>
    <row r="39" spans="1:103" ht="45">
      <c r="A39" s="248"/>
      <c r="B39" s="83" t="s">
        <v>230</v>
      </c>
      <c r="C39" s="91" t="s">
        <v>217</v>
      </c>
      <c r="D39" s="45">
        <v>2</v>
      </c>
      <c r="E39" s="45">
        <v>20</v>
      </c>
      <c r="F39" s="46">
        <f t="shared" si="0"/>
        <v>4</v>
      </c>
      <c r="G39" s="46">
        <f t="shared" si="1"/>
        <v>4</v>
      </c>
      <c r="H39" s="45">
        <v>4</v>
      </c>
      <c r="I39" s="45">
        <v>4</v>
      </c>
      <c r="J39" s="45">
        <v>1</v>
      </c>
      <c r="K39" s="109">
        <v>5</v>
      </c>
      <c r="L39" s="45" t="s">
        <v>271</v>
      </c>
      <c r="M39" s="45">
        <v>1</v>
      </c>
      <c r="N39" s="46" t="str">
        <f>IF(ISNUMBER(O39),AVERAGE(O39:P39),"-")</f>
        <v>-</v>
      </c>
      <c r="O39" s="45" t="s">
        <v>257</v>
      </c>
      <c r="P39" s="45" t="s">
        <v>257</v>
      </c>
      <c r="Q39" s="45" t="s">
        <v>257</v>
      </c>
      <c r="R39" s="45" t="s">
        <v>257</v>
      </c>
      <c r="S39" s="45" t="s">
        <v>257</v>
      </c>
      <c r="T39" s="100">
        <v>9</v>
      </c>
      <c r="U39" s="45" t="s">
        <v>316</v>
      </c>
      <c r="V39" s="45">
        <v>1</v>
      </c>
      <c r="W39" s="45">
        <v>5</v>
      </c>
      <c r="X39" s="100">
        <v>6</v>
      </c>
      <c r="Y39" s="45">
        <v>1</v>
      </c>
      <c r="Z39" s="47" t="s">
        <v>235</v>
      </c>
      <c r="AA39" s="45">
        <f>'Способности и классы'!$G$9</f>
        <v>1.3612500000000003</v>
      </c>
      <c r="AB39" s="45">
        <v>0</v>
      </c>
      <c r="AC39" s="48" t="s">
        <v>746</v>
      </c>
      <c r="AD39" s="48"/>
      <c r="AE39" s="45">
        <f>1.2*0.9*1.1</f>
        <v>1.1880000000000002</v>
      </c>
      <c r="AF39" s="45">
        <v>0</v>
      </c>
      <c r="AG39" s="49"/>
      <c r="AH39" s="50">
        <f t="shared" si="2"/>
        <v>0.26315789473684209</v>
      </c>
      <c r="AI39" s="50">
        <f t="shared" si="3"/>
        <v>1600</v>
      </c>
      <c r="AJ39" s="50">
        <f t="shared" si="4"/>
        <v>8.8303088710685369</v>
      </c>
      <c r="AK39" s="50">
        <f t="shared" si="5"/>
        <v>1.1111111111111112</v>
      </c>
      <c r="AL39" s="50">
        <f t="shared" si="6"/>
        <v>33.333333333333336</v>
      </c>
      <c r="AM39" s="50">
        <f t="shared" si="7"/>
        <v>2.5480523421834156</v>
      </c>
      <c r="AN39" s="50">
        <f t="shared" si="8"/>
        <v>2</v>
      </c>
      <c r="AO39" s="50">
        <f t="shared" si="9"/>
        <v>66.666666666666671</v>
      </c>
      <c r="AP39" s="50">
        <f t="shared" si="10"/>
        <v>3.1256157901656021</v>
      </c>
      <c r="AQ39" s="50">
        <f t="shared" si="11"/>
        <v>3.0303030303030303</v>
      </c>
      <c r="AR39" s="50">
        <f t="shared" si="12"/>
        <v>12.5</v>
      </c>
      <c r="AS39" s="50">
        <f t="shared" si="13"/>
        <v>1.7626641884179173</v>
      </c>
      <c r="AT39" s="50">
        <f t="shared" si="14"/>
        <v>4.193548387096774</v>
      </c>
      <c r="AU39" s="50">
        <f t="shared" si="15"/>
        <v>7.4074074074074066</v>
      </c>
      <c r="AV39" s="50">
        <f t="shared" si="16"/>
        <v>1.3290529584564215</v>
      </c>
      <c r="AW39" s="50">
        <f t="shared" si="17"/>
        <v>6.1302681992337167</v>
      </c>
      <c r="AX39" s="50">
        <f t="shared" si="18"/>
        <v>5</v>
      </c>
      <c r="AY39" s="50">
        <f t="shared" si="19"/>
        <v>0.8804031355813553</v>
      </c>
      <c r="AZ39" s="50">
        <f t="shared" si="20"/>
        <v>8.7962962962962958</v>
      </c>
      <c r="BA39" s="50">
        <f t="shared" si="21"/>
        <v>5</v>
      </c>
      <c r="BB39" s="50">
        <f t="shared" si="22"/>
        <v>0.64546005368902681</v>
      </c>
      <c r="BC39" s="50">
        <f t="shared" si="23"/>
        <v>12.087912087912089</v>
      </c>
      <c r="BD39" s="50">
        <f t="shared" si="24"/>
        <v>10</v>
      </c>
      <c r="BE39" s="50">
        <f t="shared" si="25"/>
        <v>0.8351534351747677</v>
      </c>
      <c r="BF39" s="50">
        <f t="shared" si="26"/>
        <v>17.361111111111111</v>
      </c>
      <c r="BG39" s="50">
        <f t="shared" si="27"/>
        <v>4</v>
      </c>
      <c r="BH39" s="50">
        <f t="shared" si="28"/>
        <v>0.23039999999999999</v>
      </c>
      <c r="BI39" s="50">
        <f t="shared" si="29"/>
        <v>25.454545454545453</v>
      </c>
      <c r="BJ39" s="50">
        <f t="shared" si="30"/>
        <v>3.3333333333333335</v>
      </c>
      <c r="BK39" s="50">
        <f t="shared" si="31"/>
        <v>0.13095238095238096</v>
      </c>
      <c r="BL39" s="50">
        <f t="shared" si="32"/>
        <v>38.75</v>
      </c>
      <c r="BM39" s="50">
        <f t="shared" si="33"/>
        <v>2.8571428571428572</v>
      </c>
      <c r="BN39" s="50">
        <f t="shared" si="34"/>
        <v>7.3732718894009217E-2</v>
      </c>
      <c r="BO39" s="50">
        <f t="shared" si="35"/>
        <v>62.962962962962948</v>
      </c>
      <c r="BP39" s="50">
        <f t="shared" si="36"/>
        <v>2.8571428571428572</v>
      </c>
      <c r="BQ39" s="50">
        <f t="shared" si="37"/>
        <v>4.5378151260504214E-2</v>
      </c>
      <c r="BR39" s="50">
        <f t="shared" si="38"/>
        <v>108.82352941176474</v>
      </c>
      <c r="BS39" s="50">
        <f t="shared" si="39"/>
        <v>3.8461538461538458</v>
      </c>
      <c r="BT39" s="50">
        <f t="shared" si="40"/>
        <v>4.1772325430953015E-2</v>
      </c>
      <c r="BU39" s="50">
        <f t="shared" si="41"/>
        <v>266.66666666666674</v>
      </c>
      <c r="BV39" s="50">
        <f t="shared" si="42"/>
        <v>2.5</v>
      </c>
      <c r="BW39" s="50">
        <f t="shared" si="43"/>
        <v>2.6808822496124443E-2</v>
      </c>
      <c r="BX39" s="50">
        <f t="shared" si="44"/>
        <v>661.53846153846098</v>
      </c>
      <c r="BY39" s="50">
        <f t="shared" si="45"/>
        <v>2.2222222222222223</v>
      </c>
      <c r="BZ39" s="50">
        <f t="shared" si="46"/>
        <v>2.8437750661160287E-2</v>
      </c>
      <c r="CA39" s="50">
        <f t="shared" si="47"/>
        <v>836.36363636363546</v>
      </c>
      <c r="CB39" s="50">
        <f t="shared" si="48"/>
        <v>2</v>
      </c>
      <c r="CC39" s="50">
        <f t="shared" si="49"/>
        <v>4.8900964692182601E-2</v>
      </c>
      <c r="CD39" s="50">
        <f t="shared" si="50"/>
        <v>1088.888888888888</v>
      </c>
      <c r="CE39" s="50">
        <f t="shared" si="51"/>
        <v>2</v>
      </c>
      <c r="CF39" s="50">
        <f t="shared" si="52"/>
        <v>8.0467141122208929E-2</v>
      </c>
      <c r="CG39" s="50">
        <f t="shared" si="53"/>
        <v>1299.9999999999989</v>
      </c>
      <c r="CH39" s="50">
        <f t="shared" si="54"/>
        <v>1.8181818181818181</v>
      </c>
      <c r="CI39" s="50">
        <f t="shared" si="55"/>
        <v>0.11812737041366832</v>
      </c>
      <c r="CJ39" s="50">
        <f t="shared" si="56"/>
        <v>43999.999999999964</v>
      </c>
      <c r="CK39" s="50">
        <f t="shared" si="57"/>
        <v>1.8181818181818181</v>
      </c>
      <c r="CL39" s="50">
        <f t="shared" si="58"/>
        <v>6.2294653478267077E-2</v>
      </c>
      <c r="CM39" s="50">
        <f t="shared" si="59"/>
        <v>47999.999999999956</v>
      </c>
      <c r="CN39" s="50">
        <f t="shared" si="60"/>
        <v>1.6666666666666667</v>
      </c>
      <c r="CO39" s="50">
        <f t="shared" si="61"/>
        <v>7.6762989193281783E-2</v>
      </c>
      <c r="CP39">
        <f t="shared" si="62"/>
        <v>9.6266370896738021E-2</v>
      </c>
      <c r="CQ39">
        <f t="shared" si="63"/>
        <v>39.209367801423028</v>
      </c>
      <c r="CR39">
        <f t="shared" si="64"/>
        <v>40</v>
      </c>
    </row>
    <row r="40" spans="1:103" ht="21">
      <c r="A40" s="248"/>
      <c r="B40" s="80" t="s">
        <v>167</v>
      </c>
      <c r="C40" s="88" t="s">
        <v>289</v>
      </c>
      <c r="D40" s="38">
        <v>2</v>
      </c>
      <c r="E40" s="38">
        <v>9</v>
      </c>
      <c r="F40" s="39" t="str">
        <f t="shared" si="0"/>
        <v>2-5</v>
      </c>
      <c r="G40" s="39">
        <f t="shared" si="1"/>
        <v>3.5</v>
      </c>
      <c r="H40" s="40">
        <v>2</v>
      </c>
      <c r="I40" s="40">
        <v>5</v>
      </c>
      <c r="J40" s="40">
        <v>1</v>
      </c>
      <c r="K40" s="106">
        <v>10</v>
      </c>
      <c r="L40" s="38" t="s">
        <v>280</v>
      </c>
      <c r="M40" s="38">
        <v>1</v>
      </c>
      <c r="N40" s="39"/>
      <c r="O40" s="38"/>
      <c r="P40" s="38"/>
      <c r="Q40" s="38"/>
      <c r="R40" s="38"/>
      <c r="S40" s="38"/>
      <c r="T40" s="97">
        <v>2</v>
      </c>
      <c r="U40" s="38" t="s">
        <v>313</v>
      </c>
      <c r="V40" s="38">
        <v>1</v>
      </c>
      <c r="W40" s="38">
        <v>3</v>
      </c>
      <c r="X40" s="97">
        <v>14</v>
      </c>
      <c r="Y40" s="38">
        <v>1</v>
      </c>
      <c r="Z40" s="41" t="s">
        <v>232</v>
      </c>
      <c r="AA40" s="38">
        <f>'Способности и классы'!$G$8</f>
        <v>1</v>
      </c>
      <c r="AB40" s="38">
        <f>'Способности и классы'!H$5</f>
        <v>6</v>
      </c>
      <c r="AC40" s="42" t="s">
        <v>539</v>
      </c>
      <c r="AD40" s="42"/>
      <c r="AE40" s="38">
        <v>1.2</v>
      </c>
      <c r="AF40" s="38">
        <v>0</v>
      </c>
      <c r="AG40" s="43"/>
      <c r="AH40" s="44">
        <f t="shared" si="2"/>
        <v>0.30303030303030304</v>
      </c>
      <c r="AI40" s="44">
        <f t="shared" si="3"/>
        <v>179.99999999999983</v>
      </c>
      <c r="AJ40" s="44">
        <f t="shared" si="4"/>
        <v>4.9368122522441418</v>
      </c>
      <c r="AK40" s="44">
        <f t="shared" si="5"/>
        <v>1.25</v>
      </c>
      <c r="AL40" s="44">
        <f t="shared" si="6"/>
        <v>89.999999999999915</v>
      </c>
      <c r="AM40" s="44">
        <f t="shared" si="7"/>
        <v>3.2416523446681613</v>
      </c>
      <c r="AN40" s="44">
        <f t="shared" si="8"/>
        <v>2.3333333333333335</v>
      </c>
      <c r="AO40" s="44">
        <f t="shared" si="9"/>
        <v>20.000000000000004</v>
      </c>
      <c r="AP40" s="44">
        <f t="shared" si="10"/>
        <v>2.0102140004298024</v>
      </c>
      <c r="AQ40" s="44">
        <f t="shared" si="11"/>
        <v>3.4482758620689657</v>
      </c>
      <c r="AR40" s="44">
        <f t="shared" si="12"/>
        <v>44.999999999999957</v>
      </c>
      <c r="AS40" s="44">
        <f t="shared" si="13"/>
        <v>2.7941145358751034</v>
      </c>
      <c r="AT40" s="44">
        <f t="shared" si="14"/>
        <v>4.8148148148148149</v>
      </c>
      <c r="AU40" s="44">
        <f t="shared" si="15"/>
        <v>18.000000000000004</v>
      </c>
      <c r="AV40" s="44">
        <f t="shared" si="16"/>
        <v>1.9335101599064688</v>
      </c>
      <c r="AW40" s="44">
        <f t="shared" si="17"/>
        <v>6.1538461538461533</v>
      </c>
      <c r="AX40" s="44">
        <f t="shared" si="18"/>
        <v>9.0000000000000018</v>
      </c>
      <c r="AY40" s="44">
        <f t="shared" si="19"/>
        <v>1.2681917444172492</v>
      </c>
      <c r="AZ40" s="44">
        <f t="shared" si="20"/>
        <v>7.916666666666667</v>
      </c>
      <c r="BA40" s="44">
        <f t="shared" si="21"/>
        <v>4.9999999999999991</v>
      </c>
      <c r="BB40" s="44">
        <f t="shared" si="22"/>
        <v>0.70037627316272089</v>
      </c>
      <c r="BC40" s="44">
        <f t="shared" si="23"/>
        <v>10</v>
      </c>
      <c r="BD40" s="44">
        <f t="shared" si="24"/>
        <v>3.214285714285714</v>
      </c>
      <c r="BE40" s="44">
        <f t="shared" si="25"/>
        <v>0.3401968235073301</v>
      </c>
      <c r="BF40" s="44">
        <f t="shared" si="26"/>
        <v>11.904761904761905</v>
      </c>
      <c r="BG40" s="44">
        <f t="shared" si="27"/>
        <v>2.25</v>
      </c>
      <c r="BH40" s="44">
        <f t="shared" si="28"/>
        <v>0.189</v>
      </c>
      <c r="BI40" s="44">
        <f t="shared" si="29"/>
        <v>14.736842105263159</v>
      </c>
      <c r="BJ40" s="44">
        <f t="shared" si="30"/>
        <v>1.6666666666666667</v>
      </c>
      <c r="BK40" s="44">
        <f t="shared" si="31"/>
        <v>0.1130952380952381</v>
      </c>
      <c r="BL40" s="44">
        <f t="shared" si="32"/>
        <v>19.1358024691358</v>
      </c>
      <c r="BM40" s="44">
        <f t="shared" si="33"/>
        <v>1.2857142857142858</v>
      </c>
      <c r="BN40" s="44">
        <f t="shared" si="34"/>
        <v>6.7188940092165916E-2</v>
      </c>
      <c r="BO40" s="44">
        <f t="shared" si="35"/>
        <v>26.562499999999996</v>
      </c>
      <c r="BP40" s="44">
        <f t="shared" si="36"/>
        <v>1.0227272727272727</v>
      </c>
      <c r="BQ40" s="44">
        <f t="shared" si="37"/>
        <v>3.8502673796791446E-2</v>
      </c>
      <c r="BR40" s="44">
        <f t="shared" si="38"/>
        <v>35.238095238095241</v>
      </c>
      <c r="BS40" s="44">
        <f t="shared" si="39"/>
        <v>1.1538461538461537</v>
      </c>
      <c r="BT40" s="44">
        <f t="shared" si="40"/>
        <v>3.8848898329700551E-2</v>
      </c>
      <c r="BU40" s="44">
        <f t="shared" si="41"/>
        <v>51.282051282051277</v>
      </c>
      <c r="BV40" s="44">
        <f t="shared" si="42"/>
        <v>0.69230769230769229</v>
      </c>
      <c r="BW40" s="44">
        <f t="shared" si="43"/>
        <v>3.5563841873258104E-2</v>
      </c>
      <c r="BX40" s="44">
        <f t="shared" si="44"/>
        <v>78.181818181818173</v>
      </c>
      <c r="BY40" s="44">
        <f t="shared" si="45"/>
        <v>0.6428571428571429</v>
      </c>
      <c r="BZ40" s="44">
        <f t="shared" si="46"/>
        <v>4.9760008090781314E-2</v>
      </c>
      <c r="CA40" s="44">
        <f t="shared" si="47"/>
        <v>115</v>
      </c>
      <c r="CB40" s="44">
        <f t="shared" si="48"/>
        <v>0.6</v>
      </c>
      <c r="CC40" s="44">
        <f t="shared" si="49"/>
        <v>7.2231511851461511E-2</v>
      </c>
      <c r="CD40" s="44">
        <f t="shared" si="50"/>
        <v>204.16666666666663</v>
      </c>
      <c r="CE40" s="44">
        <f t="shared" si="51"/>
        <v>0.6</v>
      </c>
      <c r="CF40" s="44">
        <f t="shared" si="52"/>
        <v>9.711058376581462E-2</v>
      </c>
      <c r="CG40" s="44">
        <f t="shared" si="53"/>
        <v>10400.000000000002</v>
      </c>
      <c r="CH40" s="44">
        <f t="shared" si="54"/>
        <v>0.5625</v>
      </c>
      <c r="CI40" s="44">
        <f t="shared" si="55"/>
        <v>4.1044407044455188E-2</v>
      </c>
      <c r="CJ40" s="44">
        <f t="shared" si="56"/>
        <v>22000.000000000004</v>
      </c>
      <c r="CK40" s="44">
        <f t="shared" si="57"/>
        <v>0.52941176470588236</v>
      </c>
      <c r="CL40" s="44">
        <f t="shared" si="58"/>
        <v>5.3687972022362355E-2</v>
      </c>
      <c r="CM40" s="44">
        <f t="shared" si="59"/>
        <v>47999.999999999956</v>
      </c>
      <c r="CN40" s="44">
        <f t="shared" si="60"/>
        <v>0.5</v>
      </c>
      <c r="CO40" s="44">
        <f t="shared" si="61"/>
        <v>5.6810968323374976E-2</v>
      </c>
      <c r="CP40">
        <f t="shared" si="62"/>
        <v>6.3615422174894382E-2</v>
      </c>
      <c r="CQ40">
        <f t="shared" si="63"/>
        <v>39.221938157880885</v>
      </c>
      <c r="CR40">
        <f t="shared" si="64"/>
        <v>40</v>
      </c>
      <c r="CU40">
        <v>1.9599999999999999E-2</v>
      </c>
    </row>
    <row r="41" spans="1:103" ht="30">
      <c r="A41" s="248"/>
      <c r="B41" s="125" t="s">
        <v>31</v>
      </c>
      <c r="C41" s="92" t="s">
        <v>36</v>
      </c>
      <c r="D41" s="63">
        <v>2</v>
      </c>
      <c r="E41" s="63">
        <v>12</v>
      </c>
      <c r="F41" s="64" t="str">
        <f t="shared" si="0"/>
        <v>6-8</v>
      </c>
      <c r="G41" s="64">
        <f t="shared" si="1"/>
        <v>7</v>
      </c>
      <c r="H41" s="63">
        <v>6</v>
      </c>
      <c r="I41" s="63">
        <v>8</v>
      </c>
      <c r="J41" s="63">
        <v>1</v>
      </c>
      <c r="K41" s="110">
        <v>6</v>
      </c>
      <c r="L41" s="63" t="s">
        <v>272</v>
      </c>
      <c r="M41" s="63">
        <v>1</v>
      </c>
      <c r="N41" s="64" t="str">
        <f>IF(ISNUMBER(O41),AVERAGE(O41:P41),"-")</f>
        <v>-</v>
      </c>
      <c r="O41" s="63" t="s">
        <v>257</v>
      </c>
      <c r="P41" s="63" t="s">
        <v>257</v>
      </c>
      <c r="Q41" s="63" t="s">
        <v>257</v>
      </c>
      <c r="R41" s="63" t="s">
        <v>257</v>
      </c>
      <c r="S41" s="63" t="s">
        <v>257</v>
      </c>
      <c r="T41" s="101">
        <v>1</v>
      </c>
      <c r="U41" s="63" t="s">
        <v>313</v>
      </c>
      <c r="V41" s="63">
        <v>1</v>
      </c>
      <c r="W41" s="63">
        <v>4</v>
      </c>
      <c r="X41" s="101">
        <v>9</v>
      </c>
      <c r="Y41" s="63">
        <v>1</v>
      </c>
      <c r="Z41" s="65" t="s">
        <v>233</v>
      </c>
      <c r="AA41" s="63">
        <f>'Способности и классы'!$G$28</f>
        <v>1.1499999999999999</v>
      </c>
      <c r="AB41" s="63">
        <v>0</v>
      </c>
      <c r="AC41" s="66" t="s">
        <v>571</v>
      </c>
      <c r="AD41" s="66" t="s">
        <v>432</v>
      </c>
      <c r="AE41" s="63">
        <f>1.1*(1+1.329*0.5)</f>
        <v>1.8309500000000001</v>
      </c>
      <c r="AF41" s="63">
        <v>0</v>
      </c>
      <c r="AG41" s="67"/>
      <c r="AH41" s="68">
        <f t="shared" si="2"/>
        <v>0.14925373134328357</v>
      </c>
      <c r="AI41" s="68">
        <f t="shared" si="3"/>
        <v>60.000000000000014</v>
      </c>
      <c r="AJ41" s="68">
        <f t="shared" si="4"/>
        <v>4.4777156738412298</v>
      </c>
      <c r="AK41" s="68">
        <f t="shared" si="5"/>
        <v>0.625</v>
      </c>
      <c r="AL41" s="68">
        <f t="shared" si="6"/>
        <v>19.999999999999996</v>
      </c>
      <c r="AM41" s="68">
        <f t="shared" si="7"/>
        <v>2.5936791093020197</v>
      </c>
      <c r="AN41" s="68">
        <f t="shared" si="8"/>
        <v>1.1475409836065575</v>
      </c>
      <c r="AO41" s="68">
        <f t="shared" si="9"/>
        <v>26.666666666666668</v>
      </c>
      <c r="AP41" s="68">
        <f t="shared" si="10"/>
        <v>2.7798103741596818</v>
      </c>
      <c r="AQ41" s="68">
        <f t="shared" si="11"/>
        <v>1.7543859649122806</v>
      </c>
      <c r="AR41" s="68">
        <f t="shared" si="12"/>
        <v>6</v>
      </c>
      <c r="AS41" s="68">
        <f t="shared" si="13"/>
        <v>1.635348972528613</v>
      </c>
      <c r="AT41" s="68">
        <f t="shared" si="14"/>
        <v>2.4074074074074074</v>
      </c>
      <c r="AU41" s="68">
        <f t="shared" si="15"/>
        <v>4</v>
      </c>
      <c r="AV41" s="68">
        <f t="shared" si="16"/>
        <v>1.2890067732709791</v>
      </c>
      <c r="AW41" s="68">
        <f t="shared" si="17"/>
        <v>3.1372549019607847</v>
      </c>
      <c r="AX41" s="68">
        <f t="shared" si="18"/>
        <v>2.8571428571428577</v>
      </c>
      <c r="AY41" s="68">
        <f t="shared" si="19"/>
        <v>0.94322182920388686</v>
      </c>
      <c r="AZ41" s="68">
        <f t="shared" si="20"/>
        <v>4.3981481481481479</v>
      </c>
      <c r="BA41" s="68">
        <f t="shared" si="21"/>
        <v>2.1428571428571428</v>
      </c>
      <c r="BB41" s="68">
        <f t="shared" si="22"/>
        <v>0.57277704926107686</v>
      </c>
      <c r="BC41" s="68">
        <f t="shared" si="23"/>
        <v>6.1111111111111107</v>
      </c>
      <c r="BD41" s="68">
        <f t="shared" si="24"/>
        <v>3.75</v>
      </c>
      <c r="BE41" s="68">
        <f t="shared" si="25"/>
        <v>0.62880434398479623</v>
      </c>
      <c r="BF41" s="68">
        <f t="shared" si="26"/>
        <v>8.5034013605442187</v>
      </c>
      <c r="BG41" s="68">
        <f t="shared" si="27"/>
        <v>1.3333333333333333</v>
      </c>
      <c r="BH41" s="68">
        <f t="shared" si="28"/>
        <v>0.15679999999999997</v>
      </c>
      <c r="BI41" s="68">
        <f t="shared" si="29"/>
        <v>12.280701754385966</v>
      </c>
      <c r="BJ41" s="68">
        <f t="shared" si="30"/>
        <v>1.2</v>
      </c>
      <c r="BK41" s="68">
        <f t="shared" si="31"/>
        <v>9.7714285714285698E-2</v>
      </c>
      <c r="BL41" s="68">
        <f t="shared" si="32"/>
        <v>17.714285714285715</v>
      </c>
      <c r="BM41" s="68">
        <f t="shared" si="33"/>
        <v>1.0909090909090908</v>
      </c>
      <c r="BN41" s="68">
        <f t="shared" si="34"/>
        <v>6.1583577712609965E-2</v>
      </c>
      <c r="BO41" s="68">
        <f t="shared" si="35"/>
        <v>26.562499999999996</v>
      </c>
      <c r="BP41" s="68">
        <f t="shared" si="36"/>
        <v>1.0909090909090908</v>
      </c>
      <c r="BQ41" s="68">
        <f t="shared" si="37"/>
        <v>4.106951871657754E-2</v>
      </c>
      <c r="BR41" s="68">
        <f t="shared" si="38"/>
        <v>42.528735632183903</v>
      </c>
      <c r="BS41" s="68">
        <f t="shared" si="39"/>
        <v>1.5384615384615383</v>
      </c>
      <c r="BT41" s="68">
        <f t="shared" si="40"/>
        <v>4.2705514978131139E-2</v>
      </c>
      <c r="BU41" s="68">
        <f t="shared" si="41"/>
        <v>76.923076923076934</v>
      </c>
      <c r="BV41" s="68">
        <f t="shared" si="42"/>
        <v>0.92307692307692313</v>
      </c>
      <c r="BW41" s="68">
        <f t="shared" si="43"/>
        <v>3.2461266914835064E-2</v>
      </c>
      <c r="BX41" s="68">
        <f t="shared" si="44"/>
        <v>186.95652173913049</v>
      </c>
      <c r="BY41" s="68">
        <f t="shared" si="45"/>
        <v>0.8571428571428571</v>
      </c>
      <c r="BZ41" s="68">
        <f t="shared" si="46"/>
        <v>3.4539843802744948E-2</v>
      </c>
      <c r="CA41" s="68">
        <f t="shared" si="47"/>
        <v>459.9999999999996</v>
      </c>
      <c r="CB41" s="68">
        <f t="shared" si="48"/>
        <v>0.8</v>
      </c>
      <c r="CC41" s="68">
        <f t="shared" si="49"/>
        <v>4.1702882811414974E-2</v>
      </c>
      <c r="CD41" s="68">
        <f t="shared" si="50"/>
        <v>612.49999999999943</v>
      </c>
      <c r="CE41" s="68">
        <f t="shared" si="51"/>
        <v>0.75</v>
      </c>
      <c r="CF41" s="68">
        <f t="shared" si="52"/>
        <v>6.841984218838558E-2</v>
      </c>
      <c r="CG41" s="68">
        <f t="shared" si="53"/>
        <v>799.99999999999932</v>
      </c>
      <c r="CH41" s="68">
        <f t="shared" si="54"/>
        <v>0.70588235294117652</v>
      </c>
      <c r="CI41" s="68">
        <f t="shared" si="55"/>
        <v>0.10170299905501394</v>
      </c>
      <c r="CJ41" s="68">
        <f t="shared" si="56"/>
        <v>1099.9999999999991</v>
      </c>
      <c r="CK41" s="68">
        <f t="shared" si="57"/>
        <v>0.66666666666666663</v>
      </c>
      <c r="CL41" s="68">
        <f t="shared" si="58"/>
        <v>0.13037427769388604</v>
      </c>
      <c r="CM41" s="68">
        <f t="shared" si="59"/>
        <v>47999.999999999956</v>
      </c>
      <c r="CN41" s="68">
        <f t="shared" si="60"/>
        <v>0.63157894736842102</v>
      </c>
      <c r="CO41" s="68">
        <f t="shared" si="61"/>
        <v>6.0227744856918383E-2</v>
      </c>
      <c r="CP41">
        <f t="shared" si="62"/>
        <v>0.10528925858303539</v>
      </c>
      <c r="CQ41">
        <f t="shared" si="63"/>
        <v>40.639993237356002</v>
      </c>
      <c r="CR41">
        <f t="shared" si="64"/>
        <v>41</v>
      </c>
      <c r="CU41">
        <v>3.0200000000000001E-2</v>
      </c>
    </row>
    <row r="42" spans="1:103" ht="21">
      <c r="A42" s="248"/>
      <c r="B42" s="78" t="s">
        <v>99</v>
      </c>
      <c r="C42" s="86" t="s">
        <v>82</v>
      </c>
      <c r="D42" s="57">
        <v>3</v>
      </c>
      <c r="E42" s="57">
        <v>20</v>
      </c>
      <c r="F42" s="58" t="str">
        <f t="shared" si="0"/>
        <v>1-4</v>
      </c>
      <c r="G42" s="58">
        <f t="shared" si="1"/>
        <v>2.5</v>
      </c>
      <c r="H42" s="57">
        <v>1</v>
      </c>
      <c r="I42" s="57">
        <v>4</v>
      </c>
      <c r="J42" s="57">
        <v>1</v>
      </c>
      <c r="K42" s="104">
        <v>6</v>
      </c>
      <c r="L42" s="57" t="s">
        <v>279</v>
      </c>
      <c r="M42" s="57">
        <v>1</v>
      </c>
      <c r="N42" s="58" t="str">
        <f>IF(ISNUMBER(O42),AVERAGE(O42:P42),"-")</f>
        <v>-</v>
      </c>
      <c r="O42" s="57" t="s">
        <v>257</v>
      </c>
      <c r="P42" s="57" t="s">
        <v>257</v>
      </c>
      <c r="Q42" s="57" t="s">
        <v>257</v>
      </c>
      <c r="R42" s="57" t="s">
        <v>257</v>
      </c>
      <c r="S42" s="57" t="s">
        <v>257</v>
      </c>
      <c r="T42" s="95">
        <v>5</v>
      </c>
      <c r="U42" s="57" t="s">
        <v>322</v>
      </c>
      <c r="V42" s="57">
        <v>1</v>
      </c>
      <c r="W42" s="57">
        <v>4</v>
      </c>
      <c r="X42" s="95">
        <v>8</v>
      </c>
      <c r="Y42" s="57">
        <v>2</v>
      </c>
      <c r="Z42" s="59" t="s">
        <v>231</v>
      </c>
      <c r="AA42" s="57">
        <f>'Способности и классы'!$G$16</f>
        <v>1.4</v>
      </c>
      <c r="AB42" s="57">
        <v>0</v>
      </c>
      <c r="AC42" s="60" t="s">
        <v>766</v>
      </c>
      <c r="AD42" s="60"/>
      <c r="AE42" s="57">
        <f>1.2*2</f>
        <v>2.4</v>
      </c>
      <c r="AF42" s="57">
        <v>0</v>
      </c>
      <c r="AG42" s="61"/>
      <c r="AH42" s="62">
        <f t="shared" si="2"/>
        <v>0.29462782549439481</v>
      </c>
      <c r="AI42" s="62">
        <f t="shared" si="3"/>
        <v>66.666666666666657</v>
      </c>
      <c r="AJ42" s="62">
        <f t="shared" si="4"/>
        <v>3.8784548949737152</v>
      </c>
      <c r="AK42" s="62">
        <f t="shared" si="5"/>
        <v>1.2297509238026914</v>
      </c>
      <c r="AL42" s="62">
        <f t="shared" si="6"/>
        <v>25</v>
      </c>
      <c r="AM42" s="62">
        <f t="shared" si="7"/>
        <v>2.2894638159974727</v>
      </c>
      <c r="AN42" s="62">
        <f t="shared" si="8"/>
        <v>2.2498852128662872</v>
      </c>
      <c r="AO42" s="62">
        <f t="shared" si="9"/>
        <v>66.666666666666671</v>
      </c>
      <c r="AP42" s="62">
        <f t="shared" si="10"/>
        <v>3.008279771267099</v>
      </c>
      <c r="AQ42" s="62">
        <f t="shared" si="11"/>
        <v>3.5355339059327373</v>
      </c>
      <c r="AR42" s="62">
        <f t="shared" si="12"/>
        <v>11.111111111111112</v>
      </c>
      <c r="AS42" s="62">
        <f t="shared" si="13"/>
        <v>1.5809604065195413</v>
      </c>
      <c r="AT42" s="62">
        <f t="shared" si="14"/>
        <v>4.8380990291711141</v>
      </c>
      <c r="AU42" s="62">
        <f t="shared" si="15"/>
        <v>7.1428571428571432</v>
      </c>
      <c r="AV42" s="62">
        <f t="shared" si="16"/>
        <v>1.2150624658362221</v>
      </c>
      <c r="AW42" s="62">
        <f t="shared" si="17"/>
        <v>6.2853936105470893</v>
      </c>
      <c r="AX42" s="62">
        <f t="shared" si="18"/>
        <v>5</v>
      </c>
      <c r="AY42" s="62">
        <f t="shared" si="19"/>
        <v>0.86675918567211474</v>
      </c>
      <c r="AZ42" s="62">
        <f t="shared" si="20"/>
        <v>8.7810646029701971</v>
      </c>
      <c r="BA42" s="62">
        <f t="shared" si="21"/>
        <v>4.4444444444444446</v>
      </c>
      <c r="BB42" s="62">
        <f t="shared" si="22"/>
        <v>0.58994223600838791</v>
      </c>
      <c r="BC42" s="62">
        <f t="shared" si="23"/>
        <v>12.153397801643782</v>
      </c>
      <c r="BD42" s="62">
        <f t="shared" si="24"/>
        <v>8.3333333333333321</v>
      </c>
      <c r="BE42" s="62">
        <f t="shared" si="25"/>
        <v>0.69873900736085826</v>
      </c>
      <c r="BF42" s="62">
        <f t="shared" si="26"/>
        <v>16.835875742536846</v>
      </c>
      <c r="BG42" s="62">
        <f t="shared" si="27"/>
        <v>2.8571428571428572</v>
      </c>
      <c r="BH42" s="62">
        <f t="shared" si="28"/>
        <v>0.16970562748477142</v>
      </c>
      <c r="BI42" s="62">
        <f t="shared" si="29"/>
        <v>23.570226039551585</v>
      </c>
      <c r="BJ42" s="62">
        <f t="shared" si="30"/>
        <v>2.5</v>
      </c>
      <c r="BK42" s="62">
        <f t="shared" si="31"/>
        <v>0.10606601717798213</v>
      </c>
      <c r="BL42" s="62">
        <f t="shared" si="32"/>
        <v>33.72355417966611</v>
      </c>
      <c r="BM42" s="62">
        <f t="shared" si="33"/>
        <v>2.2222222222222223</v>
      </c>
      <c r="BN42" s="62">
        <f t="shared" si="34"/>
        <v>6.5895255594445298E-2</v>
      </c>
      <c r="BO42" s="62">
        <f t="shared" si="35"/>
        <v>54.640069455324117</v>
      </c>
      <c r="BP42" s="62">
        <f t="shared" si="36"/>
        <v>2.2222222222222223</v>
      </c>
      <c r="BQ42" s="62">
        <f t="shared" si="37"/>
        <v>4.0670193950598822E-2</v>
      </c>
      <c r="BR42" s="62">
        <f t="shared" si="38"/>
        <v>87.209836346340836</v>
      </c>
      <c r="BS42" s="62">
        <f t="shared" si="39"/>
        <v>3.0769230769230771</v>
      </c>
      <c r="BT42" s="62">
        <f t="shared" si="40"/>
        <v>4.1703606023356987E-2</v>
      </c>
      <c r="BU42" s="62">
        <f t="shared" si="41"/>
        <v>157.13484026367723</v>
      </c>
      <c r="BV42" s="62">
        <f t="shared" si="42"/>
        <v>1.8181818181818181</v>
      </c>
      <c r="BW42" s="62">
        <f t="shared" si="43"/>
        <v>3.155787394850159E-2</v>
      </c>
      <c r="BX42" s="62">
        <f t="shared" si="44"/>
        <v>380.06989488776935</v>
      </c>
      <c r="BY42" s="62">
        <f t="shared" si="45"/>
        <v>1.6666666666666667</v>
      </c>
      <c r="BZ42" s="62">
        <f t="shared" si="46"/>
        <v>3.3592381922311364E-2</v>
      </c>
      <c r="CA42" s="62">
        <f t="shared" si="47"/>
        <v>26021.529547664926</v>
      </c>
      <c r="CB42" s="62">
        <f t="shared" si="48"/>
        <v>1.6666666666666667</v>
      </c>
      <c r="CC42" s="62">
        <f t="shared" si="49"/>
        <v>8.0030948564533601E-3</v>
      </c>
      <c r="CD42" s="62">
        <f t="shared" si="50"/>
        <v>27718.585822512636</v>
      </c>
      <c r="CE42" s="62">
        <f t="shared" si="51"/>
        <v>1.5384615384615385</v>
      </c>
      <c r="CF42" s="62">
        <f t="shared" si="52"/>
        <v>1.9848433183956609E-2</v>
      </c>
      <c r="CG42" s="62">
        <f t="shared" si="53"/>
        <v>29415.642097360349</v>
      </c>
      <c r="CH42" s="62">
        <f t="shared" si="54"/>
        <v>1.4285714285714286</v>
      </c>
      <c r="CI42" s="62">
        <f t="shared" si="55"/>
        <v>3.9632838615063677E-2</v>
      </c>
      <c r="CJ42" s="62">
        <f t="shared" si="56"/>
        <v>31112.698372208062</v>
      </c>
      <c r="CK42" s="62">
        <f t="shared" si="57"/>
        <v>1.3333333333333333</v>
      </c>
      <c r="CL42" s="62">
        <f t="shared" si="58"/>
        <v>6.2921677280523905E-2</v>
      </c>
      <c r="CM42" s="62">
        <f t="shared" si="59"/>
        <v>33941.12549695425</v>
      </c>
      <c r="CN42" s="62">
        <f t="shared" si="60"/>
        <v>1.3333333333333333</v>
      </c>
      <c r="CO42" s="62">
        <f t="shared" si="61"/>
        <v>7.9168629025711049E-2</v>
      </c>
      <c r="CP42">
        <f t="shared" si="62"/>
        <v>0.10844171781979274</v>
      </c>
      <c r="CQ42">
        <f t="shared" si="63"/>
        <v>41.122409683299225</v>
      </c>
      <c r="CR42">
        <f t="shared" si="64"/>
        <v>42</v>
      </c>
    </row>
    <row r="43" spans="1:103" ht="21">
      <c r="A43" s="248"/>
      <c r="B43" s="82" t="s">
        <v>209</v>
      </c>
      <c r="C43" s="90" t="s">
        <v>192</v>
      </c>
      <c r="D43" s="26">
        <v>2</v>
      </c>
      <c r="E43" s="26">
        <v>21</v>
      </c>
      <c r="F43" s="27" t="str">
        <f t="shared" si="0"/>
        <v>5-6</v>
      </c>
      <c r="G43" s="27">
        <f t="shared" si="1"/>
        <v>5.5</v>
      </c>
      <c r="H43" s="26">
        <v>5</v>
      </c>
      <c r="I43" s="26">
        <v>6</v>
      </c>
      <c r="J43" s="26">
        <v>1</v>
      </c>
      <c r="K43" s="108">
        <v>5</v>
      </c>
      <c r="L43" s="26" t="s">
        <v>269</v>
      </c>
      <c r="M43" s="26">
        <v>1</v>
      </c>
      <c r="N43" s="27" t="str">
        <f>IF(ISNUMBER(O43),AVERAGE(O43:P43),"-")</f>
        <v>-</v>
      </c>
      <c r="O43" s="26" t="s">
        <v>257</v>
      </c>
      <c r="P43" s="26" t="s">
        <v>257</v>
      </c>
      <c r="Q43" s="26" t="s">
        <v>257</v>
      </c>
      <c r="R43" s="26" t="s">
        <v>257</v>
      </c>
      <c r="S43" s="26" t="s">
        <v>257</v>
      </c>
      <c r="T43" s="99">
        <v>4</v>
      </c>
      <c r="U43" s="26" t="s">
        <v>313</v>
      </c>
      <c r="V43" s="26">
        <v>1</v>
      </c>
      <c r="W43" s="26">
        <v>5</v>
      </c>
      <c r="X43" s="99">
        <v>7</v>
      </c>
      <c r="Y43" s="26">
        <v>1</v>
      </c>
      <c r="Z43" s="28" t="s">
        <v>231</v>
      </c>
      <c r="AA43" s="26">
        <f>'Способности и классы'!$G$16</f>
        <v>1.4</v>
      </c>
      <c r="AB43" s="26">
        <v>0</v>
      </c>
      <c r="AC43" s="29" t="s">
        <v>510</v>
      </c>
      <c r="AD43" s="29"/>
      <c r="AE43" s="26">
        <v>1.2</v>
      </c>
      <c r="AF43" s="26">
        <v>0</v>
      </c>
      <c r="AG43" s="30"/>
      <c r="AH43" s="31">
        <f t="shared" si="2"/>
        <v>0.18867924528301888</v>
      </c>
      <c r="AI43" s="31">
        <f t="shared" si="3"/>
        <v>52.5</v>
      </c>
      <c r="AJ43" s="31">
        <f t="shared" si="4"/>
        <v>4.0842168548709896</v>
      </c>
      <c r="AK43" s="31">
        <f t="shared" si="5"/>
        <v>0.8</v>
      </c>
      <c r="AL43" s="31">
        <f t="shared" si="6"/>
        <v>21</v>
      </c>
      <c r="AM43" s="31">
        <f t="shared" si="7"/>
        <v>2.456182086485875</v>
      </c>
      <c r="AN43" s="31">
        <f t="shared" si="8"/>
        <v>1.4583333333333335</v>
      </c>
      <c r="AO43" s="31">
        <f t="shared" si="9"/>
        <v>70</v>
      </c>
      <c r="AP43" s="31">
        <f t="shared" si="10"/>
        <v>3.5188714540014581</v>
      </c>
      <c r="AQ43" s="31">
        <f t="shared" si="11"/>
        <v>2.2222222222222223</v>
      </c>
      <c r="AR43" s="31">
        <f t="shared" si="12"/>
        <v>10.000000000000002</v>
      </c>
      <c r="AS43" s="31">
        <f t="shared" si="13"/>
        <v>1.8250930256796174</v>
      </c>
      <c r="AT43" s="31">
        <f t="shared" si="14"/>
        <v>3.0232558139534884</v>
      </c>
      <c r="AU43" s="31">
        <f t="shared" si="15"/>
        <v>6.5625</v>
      </c>
      <c r="AV43" s="31">
        <f t="shared" si="16"/>
        <v>1.473320425746917</v>
      </c>
      <c r="AW43" s="31">
        <f t="shared" si="17"/>
        <v>4.4444444444444446</v>
      </c>
      <c r="AX43" s="31">
        <f t="shared" si="18"/>
        <v>4.666666666666667</v>
      </c>
      <c r="AY43" s="31">
        <f t="shared" si="19"/>
        <v>1.0309635522900367</v>
      </c>
      <c r="AZ43" s="31">
        <f t="shared" si="20"/>
        <v>6.25</v>
      </c>
      <c r="BA43" s="31">
        <f t="shared" si="21"/>
        <v>3.5</v>
      </c>
      <c r="BB43" s="31">
        <f t="shared" si="22"/>
        <v>0.63803678929946905</v>
      </c>
      <c r="BC43" s="31">
        <f t="shared" si="23"/>
        <v>8.979591836734695</v>
      </c>
      <c r="BD43" s="31">
        <f t="shared" si="24"/>
        <v>7.4999999999999991</v>
      </c>
      <c r="BE43" s="31">
        <f t="shared" si="25"/>
        <v>0.84278041288613958</v>
      </c>
      <c r="BF43" s="31">
        <f t="shared" si="26"/>
        <v>12.626262626262628</v>
      </c>
      <c r="BG43" s="31">
        <f t="shared" si="27"/>
        <v>3</v>
      </c>
      <c r="BH43" s="31">
        <f t="shared" si="28"/>
        <v>0.23759999999999998</v>
      </c>
      <c r="BI43" s="31">
        <f t="shared" si="29"/>
        <v>18.666666666666668</v>
      </c>
      <c r="BJ43" s="31">
        <f t="shared" si="30"/>
        <v>2.625</v>
      </c>
      <c r="BK43" s="31">
        <f t="shared" si="31"/>
        <v>0.140625</v>
      </c>
      <c r="BL43" s="31">
        <f t="shared" si="32"/>
        <v>27.678571428571431</v>
      </c>
      <c r="BM43" s="31">
        <f t="shared" si="33"/>
        <v>2.3333333333333335</v>
      </c>
      <c r="BN43" s="31">
        <f t="shared" si="34"/>
        <v>8.4301075268817208E-2</v>
      </c>
      <c r="BO43" s="31">
        <f t="shared" si="35"/>
        <v>45.333333333333329</v>
      </c>
      <c r="BP43" s="31">
        <f t="shared" si="36"/>
        <v>2.1</v>
      </c>
      <c r="BQ43" s="31">
        <f t="shared" si="37"/>
        <v>4.6323529411764715E-2</v>
      </c>
      <c r="BR43" s="31">
        <f t="shared" si="38"/>
        <v>80.434782608695684</v>
      </c>
      <c r="BS43" s="31">
        <f t="shared" si="39"/>
        <v>2.9370629370629371</v>
      </c>
      <c r="BT43" s="31">
        <f t="shared" si="40"/>
        <v>4.3086963868577285E-2</v>
      </c>
      <c r="BU43" s="31">
        <f t="shared" si="41"/>
        <v>200.00000000000006</v>
      </c>
      <c r="BV43" s="31">
        <f t="shared" si="42"/>
        <v>1.9090909090909092</v>
      </c>
      <c r="BW43" s="31">
        <f t="shared" si="43"/>
        <v>2.7185816163758696E-2</v>
      </c>
      <c r="BX43" s="31">
        <f t="shared" si="44"/>
        <v>477.77777777777737</v>
      </c>
      <c r="BY43" s="31">
        <f t="shared" si="45"/>
        <v>1.75</v>
      </c>
      <c r="BZ43" s="31">
        <f t="shared" si="46"/>
        <v>3.0018056043410877E-2</v>
      </c>
      <c r="CA43" s="31">
        <f t="shared" si="47"/>
        <v>613.3333333333328</v>
      </c>
      <c r="CB43" s="31">
        <f t="shared" si="48"/>
        <v>1.6153846153846154</v>
      </c>
      <c r="CC43" s="31">
        <f t="shared" si="49"/>
        <v>5.132035915905158E-2</v>
      </c>
      <c r="CD43" s="31">
        <f t="shared" si="50"/>
        <v>753.84615384615313</v>
      </c>
      <c r="CE43" s="31">
        <f t="shared" si="51"/>
        <v>1.5</v>
      </c>
      <c r="CF43" s="31">
        <f t="shared" si="52"/>
        <v>8.3085151147819059E-2</v>
      </c>
      <c r="CG43" s="31">
        <f t="shared" si="53"/>
        <v>1039.9999999999991</v>
      </c>
      <c r="CH43" s="31">
        <f t="shared" si="54"/>
        <v>1.4</v>
      </c>
      <c r="CI43" s="31">
        <f t="shared" si="55"/>
        <v>0.11666908083118918</v>
      </c>
      <c r="CJ43" s="31">
        <f t="shared" si="56"/>
        <v>1374.9999999999989</v>
      </c>
      <c r="CK43" s="31">
        <f t="shared" si="57"/>
        <v>1.3125</v>
      </c>
      <c r="CL43" s="31">
        <f t="shared" si="58"/>
        <v>0.14772162241443312</v>
      </c>
      <c r="CM43" s="31">
        <f t="shared" si="59"/>
        <v>47999.999999999956</v>
      </c>
      <c r="CN43" s="31">
        <f t="shared" si="60"/>
        <v>1.3125</v>
      </c>
      <c r="CO43" s="31">
        <f t="shared" si="61"/>
        <v>7.2312690212976968E-2</v>
      </c>
      <c r="CP43">
        <f t="shared" si="62"/>
        <v>0.10867491967458791</v>
      </c>
      <c r="CQ43">
        <f t="shared" si="63"/>
        <v>41.157760073061432</v>
      </c>
      <c r="CR43">
        <f t="shared" si="64"/>
        <v>42</v>
      </c>
      <c r="CU43">
        <v>4.0599999999999997E-2</v>
      </c>
    </row>
    <row r="44" spans="1:103" ht="21">
      <c r="A44" s="248"/>
      <c r="B44" s="80" t="s">
        <v>167</v>
      </c>
      <c r="C44" s="88" t="s">
        <v>149</v>
      </c>
      <c r="D44" s="38">
        <v>2</v>
      </c>
      <c r="E44" s="38">
        <v>18</v>
      </c>
      <c r="F44" s="39" t="str">
        <f t="shared" si="0"/>
        <v>3-4</v>
      </c>
      <c r="G44" s="39">
        <f t="shared" si="1"/>
        <v>3.5</v>
      </c>
      <c r="H44" s="40">
        <v>3</v>
      </c>
      <c r="I44" s="40">
        <v>4</v>
      </c>
      <c r="J44" s="40">
        <v>1</v>
      </c>
      <c r="K44" s="106">
        <v>7</v>
      </c>
      <c r="L44" s="38" t="s">
        <v>280</v>
      </c>
      <c r="M44" s="38">
        <v>1</v>
      </c>
      <c r="N44" s="39" t="str">
        <f>IF(ISNUMBER(O44),AVERAGE(O44:P44),"-")</f>
        <v>-</v>
      </c>
      <c r="O44" s="38" t="s">
        <v>257</v>
      </c>
      <c r="P44" s="38" t="s">
        <v>257</v>
      </c>
      <c r="Q44" s="38" t="s">
        <v>257</v>
      </c>
      <c r="R44" s="38" t="s">
        <v>257</v>
      </c>
      <c r="S44" s="38" t="s">
        <v>257</v>
      </c>
      <c r="T44" s="97">
        <v>5</v>
      </c>
      <c r="U44" s="38" t="s">
        <v>328</v>
      </c>
      <c r="V44" s="38">
        <v>1</v>
      </c>
      <c r="W44" s="38">
        <v>5</v>
      </c>
      <c r="X44" s="97">
        <v>8</v>
      </c>
      <c r="Y44" s="38">
        <v>1</v>
      </c>
      <c r="Z44" s="41" t="s">
        <v>248</v>
      </c>
      <c r="AA44" s="38">
        <f>'Способности и классы'!$G$21</f>
        <v>1.75</v>
      </c>
      <c r="AB44" s="38">
        <v>0</v>
      </c>
      <c r="AC44" s="42" t="s">
        <v>492</v>
      </c>
      <c r="AD44" s="42"/>
      <c r="AE44" s="38">
        <v>1.4</v>
      </c>
      <c r="AF44" s="38">
        <v>0</v>
      </c>
      <c r="AG44" s="43"/>
      <c r="AH44" s="44">
        <f t="shared" si="2"/>
        <v>0.30303030303030304</v>
      </c>
      <c r="AI44" s="44">
        <f t="shared" si="3"/>
        <v>59.999999999999993</v>
      </c>
      <c r="AJ44" s="44">
        <f t="shared" si="4"/>
        <v>3.7511661226171107</v>
      </c>
      <c r="AK44" s="44">
        <f t="shared" si="5"/>
        <v>1.25</v>
      </c>
      <c r="AL44" s="44">
        <f t="shared" si="6"/>
        <v>22.5</v>
      </c>
      <c r="AM44" s="44">
        <f t="shared" si="7"/>
        <v>2.2141138006094918</v>
      </c>
      <c r="AN44" s="44">
        <f t="shared" si="8"/>
        <v>2.3333333333333335</v>
      </c>
      <c r="AO44" s="44">
        <f t="shared" si="9"/>
        <v>60</v>
      </c>
      <c r="AP44" s="44">
        <f t="shared" si="10"/>
        <v>2.8728086591108744</v>
      </c>
      <c r="AQ44" s="44">
        <f t="shared" si="11"/>
        <v>3.4482758620689657</v>
      </c>
      <c r="AR44" s="44">
        <f t="shared" si="12"/>
        <v>10.000000000000002</v>
      </c>
      <c r="AS44" s="44">
        <f t="shared" si="13"/>
        <v>1.5309436267417922</v>
      </c>
      <c r="AT44" s="44">
        <f t="shared" si="14"/>
        <v>4.8148148148148149</v>
      </c>
      <c r="AU44" s="44">
        <f t="shared" si="15"/>
        <v>6.4285714285714288</v>
      </c>
      <c r="AV44" s="44">
        <f t="shared" si="16"/>
        <v>1.155493329779465</v>
      </c>
      <c r="AW44" s="44">
        <f t="shared" si="17"/>
        <v>6.1538461538461533</v>
      </c>
      <c r="AX44" s="44">
        <f t="shared" si="18"/>
        <v>4.5</v>
      </c>
      <c r="AY44" s="44">
        <f t="shared" si="19"/>
        <v>0.82232060852107614</v>
      </c>
      <c r="AZ44" s="44">
        <f t="shared" si="20"/>
        <v>7.916666666666667</v>
      </c>
      <c r="BA44" s="44">
        <f t="shared" si="21"/>
        <v>4</v>
      </c>
      <c r="BB44" s="44">
        <f t="shared" si="22"/>
        <v>0.58915038370526218</v>
      </c>
      <c r="BC44" s="44">
        <f t="shared" si="23"/>
        <v>11.111111111111111</v>
      </c>
      <c r="BD44" s="44">
        <f t="shared" si="24"/>
        <v>7.4999999999999991</v>
      </c>
      <c r="BE44" s="44">
        <f t="shared" si="25"/>
        <v>0.68839638999899233</v>
      </c>
      <c r="BF44" s="44">
        <f t="shared" si="26"/>
        <v>14.88095238095238</v>
      </c>
      <c r="BG44" s="44">
        <f t="shared" si="27"/>
        <v>2.5714285714285716</v>
      </c>
      <c r="BH44" s="44">
        <f t="shared" si="28"/>
        <v>0.17280000000000004</v>
      </c>
      <c r="BI44" s="44">
        <f t="shared" si="29"/>
        <v>21.05263157894737</v>
      </c>
      <c r="BJ44" s="44">
        <f t="shared" si="30"/>
        <v>2.25</v>
      </c>
      <c r="BK44" s="44">
        <f t="shared" si="31"/>
        <v>0.106875</v>
      </c>
      <c r="BL44" s="44">
        <f t="shared" si="32"/>
        <v>28.703703703703702</v>
      </c>
      <c r="BM44" s="44">
        <f t="shared" si="33"/>
        <v>2</v>
      </c>
      <c r="BN44" s="44">
        <f t="shared" si="34"/>
        <v>6.9677419354838718E-2</v>
      </c>
      <c r="BO44" s="44">
        <f t="shared" si="35"/>
        <v>42.5</v>
      </c>
      <c r="BP44" s="44">
        <f t="shared" si="36"/>
        <v>2</v>
      </c>
      <c r="BQ44" s="44">
        <f t="shared" si="37"/>
        <v>4.7058823529411764E-2</v>
      </c>
      <c r="BR44" s="44">
        <f t="shared" si="38"/>
        <v>61.666666666666657</v>
      </c>
      <c r="BS44" s="44">
        <f t="shared" si="39"/>
        <v>2.7692307692307692</v>
      </c>
      <c r="BT44" s="44">
        <f t="shared" si="40"/>
        <v>5.2443689936261806E-2</v>
      </c>
      <c r="BU44" s="44">
        <f t="shared" si="41"/>
        <v>102.56410256410254</v>
      </c>
      <c r="BV44" s="44">
        <f t="shared" si="42"/>
        <v>1.6363636363636365</v>
      </c>
      <c r="BW44" s="44">
        <f t="shared" si="43"/>
        <v>4.0479527788379217E-2</v>
      </c>
      <c r="BX44" s="44">
        <f t="shared" si="44"/>
        <v>195.45454545454547</v>
      </c>
      <c r="BY44" s="44">
        <f t="shared" si="45"/>
        <v>1.5</v>
      </c>
      <c r="BZ44" s="44">
        <f t="shared" si="46"/>
        <v>4.7659933022355598E-2</v>
      </c>
      <c r="CA44" s="44">
        <f t="shared" si="47"/>
        <v>460.00000000000011</v>
      </c>
      <c r="CB44" s="44">
        <f t="shared" si="48"/>
        <v>1.5</v>
      </c>
      <c r="CC44" s="44">
        <f t="shared" si="49"/>
        <v>5.710402407201607E-2</v>
      </c>
      <c r="CD44" s="44">
        <f t="shared" si="50"/>
        <v>1224.9999999999989</v>
      </c>
      <c r="CE44" s="44">
        <f t="shared" si="51"/>
        <v>1.3846153846153846</v>
      </c>
      <c r="CF44" s="44">
        <f t="shared" si="52"/>
        <v>6.6263935503192498E-2</v>
      </c>
      <c r="CG44" s="44">
        <f t="shared" si="53"/>
        <v>41599.999999999964</v>
      </c>
      <c r="CH44" s="44">
        <f t="shared" si="54"/>
        <v>1.2857142857142858</v>
      </c>
      <c r="CI44" s="44">
        <f t="shared" si="55"/>
        <v>3.421894534484541E-2</v>
      </c>
      <c r="CJ44" s="44">
        <f t="shared" si="56"/>
        <v>43999.999999999964</v>
      </c>
      <c r="CK44" s="44">
        <f t="shared" si="57"/>
        <v>1.2</v>
      </c>
      <c r="CL44" s="44">
        <f t="shared" si="58"/>
        <v>5.5568075575373514E-2</v>
      </c>
      <c r="CM44" s="44">
        <f t="shared" si="59"/>
        <v>47999.999999999956</v>
      </c>
      <c r="CN44" s="44">
        <f t="shared" si="60"/>
        <v>1.2</v>
      </c>
      <c r="CO44" s="44">
        <f t="shared" si="61"/>
        <v>7.0710678118654766E-2</v>
      </c>
      <c r="CP44">
        <f t="shared" si="62"/>
        <v>0.11308167584488225</v>
      </c>
      <c r="CQ44">
        <f t="shared" si="63"/>
        <v>41.817387229850219</v>
      </c>
      <c r="CR44">
        <f t="shared" si="64"/>
        <v>42</v>
      </c>
    </row>
    <row r="45" spans="1:103" ht="21">
      <c r="A45" s="248"/>
      <c r="B45" s="79" t="s">
        <v>142</v>
      </c>
      <c r="C45" s="87" t="s">
        <v>128</v>
      </c>
      <c r="D45" s="32">
        <v>2</v>
      </c>
      <c r="E45" s="32">
        <v>22</v>
      </c>
      <c r="F45" s="33" t="str">
        <f t="shared" si="0"/>
        <v>3-4</v>
      </c>
      <c r="G45" s="33">
        <f t="shared" si="1"/>
        <v>3.5</v>
      </c>
      <c r="H45" s="32">
        <v>3</v>
      </c>
      <c r="I45" s="32">
        <v>4</v>
      </c>
      <c r="J45" s="32">
        <v>1</v>
      </c>
      <c r="K45" s="105">
        <v>6</v>
      </c>
      <c r="L45" s="32" t="s">
        <v>280</v>
      </c>
      <c r="M45" s="32">
        <v>1</v>
      </c>
      <c r="N45" s="33" t="str">
        <f>IF(ISNUMBER(O45),AVERAGE(O45:P45),"-")</f>
        <v>-</v>
      </c>
      <c r="O45" s="32" t="s">
        <v>257</v>
      </c>
      <c r="P45" s="32" t="s">
        <v>257</v>
      </c>
      <c r="Q45" s="32" t="s">
        <v>257</v>
      </c>
      <c r="R45" s="32" t="s">
        <v>257</v>
      </c>
      <c r="S45" s="32" t="s">
        <v>257</v>
      </c>
      <c r="T45" s="96">
        <v>6</v>
      </c>
      <c r="U45" s="32" t="s">
        <v>319</v>
      </c>
      <c r="V45" s="32">
        <v>1</v>
      </c>
      <c r="W45" s="32">
        <v>4</v>
      </c>
      <c r="X45" s="96">
        <v>9</v>
      </c>
      <c r="Y45" s="32">
        <v>1</v>
      </c>
      <c r="Z45" s="34" t="s">
        <v>234</v>
      </c>
      <c r="AA45" s="32">
        <f>'Способности и классы'!$G$25</f>
        <v>1.6940000000000002</v>
      </c>
      <c r="AB45" s="32">
        <v>0</v>
      </c>
      <c r="AC45" s="35" t="s">
        <v>483</v>
      </c>
      <c r="AD45" s="35"/>
      <c r="AE45" s="32">
        <v>1.25</v>
      </c>
      <c r="AF45" s="32">
        <v>0</v>
      </c>
      <c r="AG45" s="36"/>
      <c r="AH45" s="37">
        <f t="shared" si="2"/>
        <v>0.30303030303030304</v>
      </c>
      <c r="AI45" s="37">
        <f t="shared" si="3"/>
        <v>4400.0000000000009</v>
      </c>
      <c r="AJ45" s="37">
        <f t="shared" si="4"/>
        <v>10.977201950002405</v>
      </c>
      <c r="AK45" s="37">
        <f t="shared" si="5"/>
        <v>1.25</v>
      </c>
      <c r="AL45" s="37">
        <f t="shared" si="6"/>
        <v>73.333333333333329</v>
      </c>
      <c r="AM45" s="37">
        <f t="shared" si="7"/>
        <v>3.0641331869267709</v>
      </c>
      <c r="AN45" s="37">
        <f t="shared" si="8"/>
        <v>2.3333333333333335</v>
      </c>
      <c r="AO45" s="37">
        <f t="shared" si="9"/>
        <v>73.333333333333343</v>
      </c>
      <c r="AP45" s="37">
        <f t="shared" si="10"/>
        <v>3.0664120173596245</v>
      </c>
      <c r="AQ45" s="37">
        <f t="shared" si="11"/>
        <v>3.4482758620689657</v>
      </c>
      <c r="AR45" s="37">
        <f t="shared" si="12"/>
        <v>14.666666666666666</v>
      </c>
      <c r="AS45" s="37">
        <f t="shared" si="13"/>
        <v>1.7843981646160696</v>
      </c>
      <c r="AT45" s="37">
        <f t="shared" si="14"/>
        <v>4.8148148148148149</v>
      </c>
      <c r="AU45" s="37">
        <f t="shared" si="15"/>
        <v>9.1666666666666679</v>
      </c>
      <c r="AV45" s="37">
        <f t="shared" si="16"/>
        <v>1.3797993165116997</v>
      </c>
      <c r="AW45" s="37">
        <f t="shared" si="17"/>
        <v>6.1538461538461533</v>
      </c>
      <c r="AX45" s="37">
        <f t="shared" si="18"/>
        <v>7.8571428571428577</v>
      </c>
      <c r="AY45" s="37">
        <f t="shared" si="19"/>
        <v>1.1649941893851667</v>
      </c>
      <c r="AZ45" s="37">
        <f t="shared" si="20"/>
        <v>8.7962962962962958</v>
      </c>
      <c r="BA45" s="37">
        <f t="shared" si="21"/>
        <v>5.5</v>
      </c>
      <c r="BB45" s="37">
        <f t="shared" si="22"/>
        <v>0.6949422255659895</v>
      </c>
      <c r="BC45" s="37">
        <f t="shared" si="23"/>
        <v>12.499999999999998</v>
      </c>
      <c r="BD45" s="37">
        <f t="shared" si="24"/>
        <v>9.1666666666666661</v>
      </c>
      <c r="BE45" s="37">
        <f t="shared" si="25"/>
        <v>0.74479431803976837</v>
      </c>
      <c r="BF45" s="37">
        <f t="shared" si="26"/>
        <v>17.006802721088437</v>
      </c>
      <c r="BG45" s="37">
        <f t="shared" si="27"/>
        <v>3.1428571428571428</v>
      </c>
      <c r="BH45" s="37">
        <f t="shared" si="28"/>
        <v>0.18479999999999996</v>
      </c>
      <c r="BI45" s="37">
        <f t="shared" si="29"/>
        <v>24.561403508771932</v>
      </c>
      <c r="BJ45" s="37">
        <f t="shared" si="30"/>
        <v>3.1428571428571428</v>
      </c>
      <c r="BK45" s="37">
        <f t="shared" si="31"/>
        <v>0.12795918367346937</v>
      </c>
      <c r="BL45" s="37">
        <f t="shared" si="32"/>
        <v>34.444444444444443</v>
      </c>
      <c r="BM45" s="37">
        <f t="shared" si="33"/>
        <v>2.75</v>
      </c>
      <c r="BN45" s="37">
        <f t="shared" si="34"/>
        <v>7.9838709677419364E-2</v>
      </c>
      <c r="BO45" s="37">
        <f t="shared" si="35"/>
        <v>53.124999999999993</v>
      </c>
      <c r="BP45" s="37">
        <f t="shared" si="36"/>
        <v>2.4444444444444446</v>
      </c>
      <c r="BQ45" s="37">
        <f t="shared" si="37"/>
        <v>4.6013071895424848E-2</v>
      </c>
      <c r="BR45" s="37">
        <f t="shared" si="38"/>
        <v>82.222222222222214</v>
      </c>
      <c r="BS45" s="37">
        <f t="shared" si="39"/>
        <v>3.7606837606837602</v>
      </c>
      <c r="BT45" s="37">
        <f t="shared" si="40"/>
        <v>5.3365886010768006E-2</v>
      </c>
      <c r="BU45" s="37">
        <f t="shared" si="41"/>
        <v>153.84615384615387</v>
      </c>
      <c r="BV45" s="37">
        <f t="shared" si="42"/>
        <v>2.2000000000000002</v>
      </c>
      <c r="BW45" s="37">
        <f t="shared" si="43"/>
        <v>3.7186510671189804E-2</v>
      </c>
      <c r="BX45" s="37">
        <f t="shared" si="44"/>
        <v>390.90909090909093</v>
      </c>
      <c r="BY45" s="37">
        <f t="shared" si="45"/>
        <v>2</v>
      </c>
      <c r="BZ45" s="37">
        <f t="shared" si="46"/>
        <v>3.6991027150201979E-2</v>
      </c>
      <c r="CA45" s="37">
        <f t="shared" si="47"/>
        <v>919.9999999999992</v>
      </c>
      <c r="CB45" s="37">
        <f t="shared" si="48"/>
        <v>1.8333333333333333</v>
      </c>
      <c r="CC45" s="37">
        <f t="shared" si="49"/>
        <v>4.4640269076120134E-2</v>
      </c>
      <c r="CD45" s="37">
        <f t="shared" si="50"/>
        <v>1224.9999999999989</v>
      </c>
      <c r="CE45" s="37">
        <f t="shared" si="51"/>
        <v>1.8333333333333333</v>
      </c>
      <c r="CF45" s="37">
        <f t="shared" si="52"/>
        <v>7.4138217213639265E-2</v>
      </c>
      <c r="CG45" s="37">
        <f t="shared" si="53"/>
        <v>41599.999999999964</v>
      </c>
      <c r="CH45" s="37">
        <f t="shared" si="54"/>
        <v>1.6923076923076923</v>
      </c>
      <c r="CI45" s="37">
        <f t="shared" si="55"/>
        <v>3.741540489180209E-2</v>
      </c>
      <c r="CJ45" s="37">
        <f t="shared" si="56"/>
        <v>43999.999999999964</v>
      </c>
      <c r="CK45" s="37">
        <f t="shared" si="57"/>
        <v>1.5714285714285714</v>
      </c>
      <c r="CL45" s="37">
        <f t="shared" si="58"/>
        <v>5.9845505730599977E-2</v>
      </c>
      <c r="CM45" s="37">
        <f t="shared" si="59"/>
        <v>47999.999999999956</v>
      </c>
      <c r="CN45" s="37">
        <f t="shared" si="60"/>
        <v>1.4666666666666666</v>
      </c>
      <c r="CO45" s="37">
        <f t="shared" si="61"/>
        <v>7.4348557376223964E-2</v>
      </c>
      <c r="CP45">
        <f t="shared" si="62"/>
        <v>0.12557458996807963</v>
      </c>
      <c r="CQ45">
        <f t="shared" si="63"/>
        <v>43.607451606310789</v>
      </c>
      <c r="CR45">
        <f t="shared" si="64"/>
        <v>44</v>
      </c>
    </row>
    <row r="46" spans="1:103" ht="21">
      <c r="A46" s="248"/>
      <c r="B46" s="82" t="s">
        <v>209</v>
      </c>
      <c r="C46" s="90" t="s">
        <v>291</v>
      </c>
      <c r="D46" s="26">
        <v>2</v>
      </c>
      <c r="E46" s="26">
        <v>12</v>
      </c>
      <c r="F46" s="27" t="str">
        <f t="shared" si="0"/>
        <v>1-5</v>
      </c>
      <c r="G46" s="27">
        <f t="shared" si="1"/>
        <v>3</v>
      </c>
      <c r="H46" s="26">
        <v>1</v>
      </c>
      <c r="I46" s="26">
        <v>5</v>
      </c>
      <c r="J46" s="26">
        <v>1</v>
      </c>
      <c r="K46" s="108">
        <v>14</v>
      </c>
      <c r="L46" s="26" t="s">
        <v>280</v>
      </c>
      <c r="M46" s="26">
        <v>1</v>
      </c>
      <c r="N46" s="27"/>
      <c r="O46" s="26"/>
      <c r="P46" s="26"/>
      <c r="Q46" s="26"/>
      <c r="R46" s="26"/>
      <c r="S46" s="26"/>
      <c r="T46" s="99">
        <v>2</v>
      </c>
      <c r="U46" s="26" t="s">
        <v>313</v>
      </c>
      <c r="V46" s="26">
        <v>1</v>
      </c>
      <c r="W46" s="26">
        <v>4</v>
      </c>
      <c r="X46" s="99">
        <v>12</v>
      </c>
      <c r="Y46" s="26">
        <v>1</v>
      </c>
      <c r="Z46" s="28" t="s">
        <v>233</v>
      </c>
      <c r="AA46" s="26">
        <f>'Способности и классы'!$G$28</f>
        <v>1.1499999999999999</v>
      </c>
      <c r="AB46" s="26">
        <v>0</v>
      </c>
      <c r="AC46" s="29" t="s">
        <v>490</v>
      </c>
      <c r="AD46" s="29"/>
      <c r="AE46" s="26">
        <v>2</v>
      </c>
      <c r="AF46" s="26">
        <v>0</v>
      </c>
      <c r="AG46" s="30"/>
      <c r="AH46" s="31">
        <f t="shared" si="2"/>
        <v>0.34482758620689657</v>
      </c>
      <c r="AI46" s="31">
        <f t="shared" si="3"/>
        <v>239.99999999999977</v>
      </c>
      <c r="AJ46" s="31">
        <f t="shared" si="4"/>
        <v>5.1363228010460782</v>
      </c>
      <c r="AK46" s="31">
        <f t="shared" si="5"/>
        <v>1.4814814814814814</v>
      </c>
      <c r="AL46" s="31">
        <f t="shared" si="6"/>
        <v>119.99999999999989</v>
      </c>
      <c r="AM46" s="31">
        <f t="shared" si="7"/>
        <v>3.3483695221017129</v>
      </c>
      <c r="AN46" s="31">
        <f t="shared" si="8"/>
        <v>2.6923076923076921</v>
      </c>
      <c r="AO46" s="31">
        <f t="shared" si="9"/>
        <v>26.666666666666668</v>
      </c>
      <c r="AP46" s="31">
        <f t="shared" si="10"/>
        <v>2.1069261484596491</v>
      </c>
      <c r="AQ46" s="31">
        <f t="shared" si="11"/>
        <v>4</v>
      </c>
      <c r="AR46" s="31">
        <f t="shared" si="12"/>
        <v>15.000000000000004</v>
      </c>
      <c r="AS46" s="31">
        <f t="shared" si="13"/>
        <v>1.6967290951357945</v>
      </c>
      <c r="AT46" s="31">
        <f t="shared" si="14"/>
        <v>5.6521739130434785</v>
      </c>
      <c r="AU46" s="31">
        <f t="shared" si="15"/>
        <v>7.9999999999999991</v>
      </c>
      <c r="AV46" s="31">
        <f t="shared" si="16"/>
        <v>1.1896993802573048</v>
      </c>
      <c r="AW46" s="31">
        <f t="shared" si="17"/>
        <v>7.2727272727272725</v>
      </c>
      <c r="AX46" s="31">
        <f t="shared" si="18"/>
        <v>6</v>
      </c>
      <c r="AY46" s="31">
        <f t="shared" si="19"/>
        <v>0.88671431117995569</v>
      </c>
      <c r="AZ46" s="31">
        <f t="shared" si="20"/>
        <v>9.0476190476190474</v>
      </c>
      <c r="BA46" s="31">
        <f t="shared" si="21"/>
        <v>4</v>
      </c>
      <c r="BB46" s="31">
        <f t="shared" si="22"/>
        <v>0.53122977140657068</v>
      </c>
      <c r="BC46" s="31">
        <f t="shared" si="23"/>
        <v>11.578947368421053</v>
      </c>
      <c r="BD46" s="31">
        <f t="shared" si="24"/>
        <v>4.2857142857142856</v>
      </c>
      <c r="BE46" s="31">
        <f t="shared" si="25"/>
        <v>0.38898820084172681</v>
      </c>
      <c r="BF46" s="31">
        <f t="shared" si="26"/>
        <v>13.888888888888889</v>
      </c>
      <c r="BG46" s="31">
        <f t="shared" si="27"/>
        <v>2.1428571428571428</v>
      </c>
      <c r="BH46" s="31">
        <f t="shared" si="28"/>
        <v>0.15428571428571428</v>
      </c>
      <c r="BI46" s="31">
        <f t="shared" si="29"/>
        <v>17.5</v>
      </c>
      <c r="BJ46" s="31">
        <f t="shared" si="30"/>
        <v>1.6666666666666665</v>
      </c>
      <c r="BK46" s="31">
        <f t="shared" si="31"/>
        <v>9.5238095238095233E-2</v>
      </c>
      <c r="BL46" s="31">
        <f t="shared" si="32"/>
        <v>20.666666666666668</v>
      </c>
      <c r="BM46" s="31">
        <f t="shared" si="33"/>
        <v>1.3333333333333333</v>
      </c>
      <c r="BN46" s="31">
        <f t="shared" si="34"/>
        <v>6.4516129032258063E-2</v>
      </c>
      <c r="BO46" s="31">
        <f t="shared" si="35"/>
        <v>24.285714285714288</v>
      </c>
      <c r="BP46" s="31">
        <f t="shared" si="36"/>
        <v>1.0909090909090908</v>
      </c>
      <c r="BQ46" s="31">
        <f t="shared" si="37"/>
        <v>4.4919786096256679E-2</v>
      </c>
      <c r="BR46" s="31">
        <f t="shared" si="38"/>
        <v>30.833333333333336</v>
      </c>
      <c r="BS46" s="31">
        <f t="shared" si="39"/>
        <v>1.5384615384615383</v>
      </c>
      <c r="BT46" s="31">
        <f t="shared" si="40"/>
        <v>5.7964601844990443E-2</v>
      </c>
      <c r="BU46" s="31">
        <f t="shared" si="41"/>
        <v>36.36363636363636</v>
      </c>
      <c r="BV46" s="31">
        <f t="shared" si="42"/>
        <v>0.92307692307692313</v>
      </c>
      <c r="BW46" s="31">
        <f t="shared" si="43"/>
        <v>5.8015254984937474E-2</v>
      </c>
      <c r="BX46" s="31">
        <f t="shared" si="44"/>
        <v>47.777777777777779</v>
      </c>
      <c r="BY46" s="31">
        <f t="shared" si="45"/>
        <v>0.8571428571428571</v>
      </c>
      <c r="BZ46" s="31">
        <f t="shared" si="46"/>
        <v>8.1029291235541215E-2</v>
      </c>
      <c r="CA46" s="31">
        <f t="shared" si="47"/>
        <v>71.874999999999986</v>
      </c>
      <c r="CB46" s="31">
        <f t="shared" si="48"/>
        <v>0.8</v>
      </c>
      <c r="CC46" s="31">
        <f t="shared" si="49"/>
        <v>0.10550087574332594</v>
      </c>
      <c r="CD46" s="31">
        <f t="shared" si="50"/>
        <v>2800.0000000000005</v>
      </c>
      <c r="CE46" s="31">
        <f t="shared" si="51"/>
        <v>0.8</v>
      </c>
      <c r="CF46" s="31">
        <f t="shared" si="52"/>
        <v>3.8227225836830525E-2</v>
      </c>
      <c r="CG46" s="31">
        <f t="shared" si="53"/>
        <v>3466.666666666667</v>
      </c>
      <c r="CH46" s="31">
        <f t="shared" si="54"/>
        <v>0.75</v>
      </c>
      <c r="CI46" s="31">
        <f t="shared" si="55"/>
        <v>6.4405578149361833E-2</v>
      </c>
      <c r="CJ46" s="31">
        <f t="shared" si="56"/>
        <v>4400</v>
      </c>
      <c r="CK46" s="31">
        <f t="shared" si="57"/>
        <v>0.70588235294117652</v>
      </c>
      <c r="CL46" s="31">
        <f t="shared" si="58"/>
        <v>9.0459025166177473E-2</v>
      </c>
      <c r="CM46" s="31">
        <f t="shared" si="59"/>
        <v>5999.9999999999991</v>
      </c>
      <c r="CN46" s="31">
        <f t="shared" si="60"/>
        <v>0.66666666666666663</v>
      </c>
      <c r="CO46" s="31">
        <f t="shared" si="61"/>
        <v>0.10266900960803409</v>
      </c>
      <c r="CP46">
        <f t="shared" si="62"/>
        <v>0.1315678798752403</v>
      </c>
      <c r="CQ46">
        <f t="shared" si="63"/>
        <v>44.428326065928232</v>
      </c>
      <c r="CR46">
        <f t="shared" si="64"/>
        <v>45</v>
      </c>
    </row>
    <row r="47" spans="1:103" ht="21">
      <c r="A47" s="248"/>
      <c r="B47" s="78" t="s">
        <v>99</v>
      </c>
      <c r="C47" s="86" t="s">
        <v>78</v>
      </c>
      <c r="D47" s="57">
        <v>2</v>
      </c>
      <c r="E47" s="57">
        <v>11</v>
      </c>
      <c r="F47" s="58">
        <f t="shared" si="0"/>
        <v>3</v>
      </c>
      <c r="G47" s="58">
        <f t="shared" si="1"/>
        <v>3</v>
      </c>
      <c r="H47" s="57">
        <v>3</v>
      </c>
      <c r="I47" s="57">
        <v>3</v>
      </c>
      <c r="J47" s="57">
        <v>1</v>
      </c>
      <c r="K47" s="104">
        <v>10</v>
      </c>
      <c r="L47" s="57" t="s">
        <v>279</v>
      </c>
      <c r="M47" s="57">
        <v>1</v>
      </c>
      <c r="N47" s="58" t="str">
        <f>IF(ISNUMBER(O47),AVERAGE(O47:P47),"-")</f>
        <v>-</v>
      </c>
      <c r="O47" s="57" t="s">
        <v>257</v>
      </c>
      <c r="P47" s="57" t="s">
        <v>257</v>
      </c>
      <c r="Q47" s="57" t="s">
        <v>257</v>
      </c>
      <c r="R47" s="57" t="s">
        <v>257</v>
      </c>
      <c r="S47" s="57" t="s">
        <v>257</v>
      </c>
      <c r="T47" s="95">
        <v>4</v>
      </c>
      <c r="U47" s="57" t="s">
        <v>310</v>
      </c>
      <c r="V47" s="57">
        <v>1</v>
      </c>
      <c r="W47" s="57">
        <v>3</v>
      </c>
      <c r="X47" s="95">
        <v>12</v>
      </c>
      <c r="Y47" s="57">
        <v>2</v>
      </c>
      <c r="Z47" s="59" t="s">
        <v>231</v>
      </c>
      <c r="AA47" s="57">
        <f>'Способности и классы'!$G$16</f>
        <v>1.4</v>
      </c>
      <c r="AB47" s="57">
        <v>0</v>
      </c>
      <c r="AC47" s="60" t="s">
        <v>500</v>
      </c>
      <c r="AD47" s="60"/>
      <c r="AE47" s="57">
        <v>1.5</v>
      </c>
      <c r="AF47" s="57">
        <v>0</v>
      </c>
      <c r="AG47" s="61"/>
      <c r="AH47" s="62">
        <f t="shared" si="2"/>
        <v>0.24382992454708535</v>
      </c>
      <c r="AI47" s="62">
        <f t="shared" si="3"/>
        <v>219.9999999999998</v>
      </c>
      <c r="AJ47" s="62">
        <f t="shared" si="4"/>
        <v>5.4806733549713949</v>
      </c>
      <c r="AK47" s="62">
        <f t="shared" si="5"/>
        <v>1.0475656017578481</v>
      </c>
      <c r="AL47" s="62">
        <f t="shared" si="6"/>
        <v>109.9999999999999</v>
      </c>
      <c r="AM47" s="62">
        <f t="shared" si="7"/>
        <v>3.59611151218005</v>
      </c>
      <c r="AN47" s="62">
        <f t="shared" si="8"/>
        <v>1.9037490262714738</v>
      </c>
      <c r="AO47" s="62">
        <f t="shared" si="9"/>
        <v>36.666666666666671</v>
      </c>
      <c r="AP47" s="62">
        <f t="shared" si="10"/>
        <v>2.6152611615331698</v>
      </c>
      <c r="AQ47" s="62">
        <f t="shared" si="11"/>
        <v>2.8284271247461898</v>
      </c>
      <c r="AR47" s="62">
        <f t="shared" si="12"/>
        <v>18.333333333333336</v>
      </c>
      <c r="AS47" s="62">
        <f t="shared" si="13"/>
        <v>2.1119254148664659</v>
      </c>
      <c r="AT47" s="62">
        <f t="shared" si="14"/>
        <v>3.9966905023587467</v>
      </c>
      <c r="AU47" s="62">
        <f t="shared" si="15"/>
        <v>9.1666666666666661</v>
      </c>
      <c r="AV47" s="62">
        <f t="shared" si="16"/>
        <v>1.5144518160309499</v>
      </c>
      <c r="AW47" s="62">
        <f t="shared" si="17"/>
        <v>5.1425947722657996</v>
      </c>
      <c r="AX47" s="62">
        <f t="shared" si="18"/>
        <v>5.5</v>
      </c>
      <c r="AY47" s="62">
        <f t="shared" si="19"/>
        <v>1.04288816967729</v>
      </c>
      <c r="AZ47" s="62">
        <f t="shared" si="20"/>
        <v>6.3976327821640009</v>
      </c>
      <c r="BA47" s="62">
        <f t="shared" si="21"/>
        <v>3.6666666666666665</v>
      </c>
      <c r="BB47" s="62">
        <f t="shared" si="22"/>
        <v>0.64959907017223928</v>
      </c>
      <c r="BC47" s="62">
        <f t="shared" si="23"/>
        <v>8.1875522032126558</v>
      </c>
      <c r="BD47" s="62">
        <f t="shared" si="24"/>
        <v>3.9285714285714284</v>
      </c>
      <c r="BE47" s="62">
        <f t="shared" si="25"/>
        <v>0.49776750658029406</v>
      </c>
      <c r="BF47" s="62">
        <f t="shared" si="26"/>
        <v>9.8209275164798271</v>
      </c>
      <c r="BG47" s="62">
        <f t="shared" si="27"/>
        <v>2.2448979591836737</v>
      </c>
      <c r="BH47" s="62">
        <f t="shared" si="28"/>
        <v>0.22858309008152886</v>
      </c>
      <c r="BI47" s="62">
        <f t="shared" si="29"/>
        <v>12.37436867076458</v>
      </c>
      <c r="BJ47" s="62">
        <f t="shared" si="30"/>
        <v>1.71875</v>
      </c>
      <c r="BK47" s="62">
        <f t="shared" si="31"/>
        <v>0.138895974875929</v>
      </c>
      <c r="BL47" s="62">
        <f t="shared" si="32"/>
        <v>16.237266827246646</v>
      </c>
      <c r="BM47" s="62">
        <f t="shared" si="33"/>
        <v>1.3580246913580247</v>
      </c>
      <c r="BN47" s="62">
        <f t="shared" si="34"/>
        <v>8.3636285946795952E-2</v>
      </c>
      <c r="BO47" s="62">
        <f t="shared" si="35"/>
        <v>21.46574157173448</v>
      </c>
      <c r="BP47" s="62">
        <f t="shared" si="36"/>
        <v>1.1000000000000001</v>
      </c>
      <c r="BQ47" s="62">
        <f t="shared" si="37"/>
        <v>5.1244444377754501E-2</v>
      </c>
      <c r="BR47" s="62">
        <f t="shared" si="38"/>
        <v>31.146370123693163</v>
      </c>
      <c r="BS47" s="62">
        <f t="shared" si="39"/>
        <v>1.5384615384615383</v>
      </c>
      <c r="BT47" s="62">
        <f t="shared" si="40"/>
        <v>5.7411017374887935E-2</v>
      </c>
      <c r="BU47" s="62">
        <f t="shared" si="41"/>
        <v>42.854956435548331</v>
      </c>
      <c r="BV47" s="62">
        <f t="shared" si="42"/>
        <v>1</v>
      </c>
      <c r="BW47" s="62">
        <f t="shared" si="43"/>
        <v>5.4349953904333725E-2</v>
      </c>
      <c r="BX47" s="62">
        <f t="shared" si="44"/>
        <v>60.811183182043081</v>
      </c>
      <c r="BY47" s="62">
        <f t="shared" si="45"/>
        <v>0.91666666666666663</v>
      </c>
      <c r="BZ47" s="62">
        <f t="shared" si="46"/>
        <v>7.2676246800118152E-2</v>
      </c>
      <c r="CA47" s="62">
        <f t="shared" si="47"/>
        <v>101.64659979556617</v>
      </c>
      <c r="CB47" s="62">
        <f t="shared" si="48"/>
        <v>0.84615384615384615</v>
      </c>
      <c r="CC47" s="62">
        <f t="shared" si="49"/>
        <v>9.1238521425410793E-2</v>
      </c>
      <c r="CD47" s="62">
        <f t="shared" si="50"/>
        <v>4619.7643037521093</v>
      </c>
      <c r="CE47" s="62">
        <f t="shared" si="51"/>
        <v>0.7857142857142857</v>
      </c>
      <c r="CF47" s="62">
        <f t="shared" si="52"/>
        <v>3.106403967862565E-2</v>
      </c>
      <c r="CG47" s="62">
        <f t="shared" si="53"/>
        <v>7353.9105243400954</v>
      </c>
      <c r="CH47" s="62">
        <f t="shared" si="54"/>
        <v>0.73333333333333328</v>
      </c>
      <c r="CI47" s="62">
        <f t="shared" si="55"/>
        <v>5.0073102689458887E-2</v>
      </c>
      <c r="CJ47" s="62">
        <f t="shared" si="56"/>
        <v>15556.349186104047</v>
      </c>
      <c r="CK47" s="62">
        <f t="shared" si="57"/>
        <v>0.6875</v>
      </c>
      <c r="CL47" s="62">
        <f t="shared" si="58"/>
        <v>6.3456392729240016E-2</v>
      </c>
      <c r="CM47" s="62">
        <f t="shared" si="59"/>
        <v>33941.12549695425</v>
      </c>
      <c r="CN47" s="62">
        <f t="shared" si="60"/>
        <v>0.6875</v>
      </c>
      <c r="CO47" s="62">
        <f t="shared" si="61"/>
        <v>6.7086728781045504E-2</v>
      </c>
      <c r="CP47">
        <f t="shared" si="62"/>
        <v>0.13297603116414</v>
      </c>
      <c r="CQ47">
        <f t="shared" si="63"/>
        <v>44.617922695486314</v>
      </c>
      <c r="CR47">
        <f t="shared" si="64"/>
        <v>45</v>
      </c>
      <c r="CU47">
        <v>3.2839E-2</v>
      </c>
    </row>
    <row r="48" spans="1:103" ht="30">
      <c r="A48" s="248"/>
      <c r="B48" s="77" t="s">
        <v>119</v>
      </c>
      <c r="C48" s="85" t="s">
        <v>102</v>
      </c>
      <c r="D48" s="20">
        <v>2</v>
      </c>
      <c r="E48" s="20">
        <v>18</v>
      </c>
      <c r="F48" s="21">
        <f t="shared" si="0"/>
        <v>3</v>
      </c>
      <c r="G48" s="21">
        <f t="shared" si="1"/>
        <v>3</v>
      </c>
      <c r="H48" s="20">
        <v>3</v>
      </c>
      <c r="I48" s="20">
        <v>3</v>
      </c>
      <c r="J48" s="20">
        <v>1</v>
      </c>
      <c r="K48" s="103">
        <v>8</v>
      </c>
      <c r="L48" s="20" t="s">
        <v>271</v>
      </c>
      <c r="M48" s="20">
        <v>1</v>
      </c>
      <c r="N48" s="21" t="str">
        <f>IF(ISNUMBER(O48),AVERAGE(O48:P48),"-")</f>
        <v>-</v>
      </c>
      <c r="O48" s="20" t="s">
        <v>257</v>
      </c>
      <c r="P48" s="20" t="s">
        <v>257</v>
      </c>
      <c r="Q48" s="20" t="s">
        <v>257</v>
      </c>
      <c r="R48" s="20" t="s">
        <v>257</v>
      </c>
      <c r="S48" s="20" t="s">
        <v>257</v>
      </c>
      <c r="T48" s="94">
        <v>4</v>
      </c>
      <c r="U48" s="20" t="s">
        <v>323</v>
      </c>
      <c r="V48" s="20">
        <v>1</v>
      </c>
      <c r="W48" s="20">
        <v>4</v>
      </c>
      <c r="X48" s="94">
        <v>14</v>
      </c>
      <c r="Y48" s="20">
        <v>1</v>
      </c>
      <c r="Z48" s="22" t="s">
        <v>254</v>
      </c>
      <c r="AA48" s="20">
        <f>'Способности и классы'!$G$18</f>
        <v>1.2</v>
      </c>
      <c r="AB48" s="20">
        <v>0</v>
      </c>
      <c r="AC48" s="23" t="s">
        <v>498</v>
      </c>
      <c r="AD48" s="23" t="s">
        <v>747</v>
      </c>
      <c r="AE48" s="20">
        <f>1.2*1.1*1.15</f>
        <v>1.518</v>
      </c>
      <c r="AF48" s="20">
        <v>0</v>
      </c>
      <c r="AG48" s="24"/>
      <c r="AH48" s="25">
        <f t="shared" si="2"/>
        <v>0.34482758620689657</v>
      </c>
      <c r="AI48" s="25">
        <f t="shared" si="3"/>
        <v>359.99999999999966</v>
      </c>
      <c r="AJ48" s="25">
        <f t="shared" si="4"/>
        <v>5.6842755776622056</v>
      </c>
      <c r="AK48" s="25">
        <f t="shared" si="5"/>
        <v>1.4814814814814814</v>
      </c>
      <c r="AL48" s="25">
        <f t="shared" si="6"/>
        <v>179.99999999999983</v>
      </c>
      <c r="AM48" s="25">
        <f t="shared" si="7"/>
        <v>3.7433331169028787</v>
      </c>
      <c r="AN48" s="25">
        <f t="shared" si="8"/>
        <v>2.6923076923076921</v>
      </c>
      <c r="AO48" s="25">
        <f t="shared" si="9"/>
        <v>60</v>
      </c>
      <c r="AP48" s="25">
        <f t="shared" si="10"/>
        <v>2.7422600163711084</v>
      </c>
      <c r="AQ48" s="25">
        <f t="shared" si="11"/>
        <v>4</v>
      </c>
      <c r="AR48" s="25">
        <f t="shared" si="12"/>
        <v>119.99999999999989</v>
      </c>
      <c r="AS48" s="25">
        <f t="shared" si="13"/>
        <v>3.8980598409161886</v>
      </c>
      <c r="AT48" s="25">
        <f t="shared" si="14"/>
        <v>5.6521739130434785</v>
      </c>
      <c r="AU48" s="25">
        <f t="shared" si="15"/>
        <v>45.000000000000007</v>
      </c>
      <c r="AV48" s="25">
        <f t="shared" si="16"/>
        <v>2.8216198293778811</v>
      </c>
      <c r="AW48" s="25">
        <f t="shared" si="17"/>
        <v>7.2727272727272725</v>
      </c>
      <c r="AX48" s="25">
        <f t="shared" si="18"/>
        <v>18.000000000000004</v>
      </c>
      <c r="AY48" s="25">
        <f t="shared" si="19"/>
        <v>1.7619131707775881</v>
      </c>
      <c r="AZ48" s="25">
        <f t="shared" si="20"/>
        <v>9.0476190476190474</v>
      </c>
      <c r="BA48" s="25">
        <f t="shared" si="21"/>
        <v>9.9999999999999982</v>
      </c>
      <c r="BB48" s="25">
        <f t="shared" si="22"/>
        <v>1.0806521271901564</v>
      </c>
      <c r="BC48" s="25">
        <f t="shared" si="23"/>
        <v>11.578947368421053</v>
      </c>
      <c r="BD48" s="25">
        <f t="shared" si="24"/>
        <v>6.4285714285714279</v>
      </c>
      <c r="BE48" s="25">
        <f t="shared" si="25"/>
        <v>0.57177231637081249</v>
      </c>
      <c r="BF48" s="25">
        <f t="shared" si="26"/>
        <v>15.432098765432098</v>
      </c>
      <c r="BG48" s="25">
        <f t="shared" si="27"/>
        <v>5.1428571428571432</v>
      </c>
      <c r="BH48" s="25">
        <f t="shared" si="28"/>
        <v>0.33325714285714292</v>
      </c>
      <c r="BI48" s="25">
        <f t="shared" si="29"/>
        <v>21.874999999999996</v>
      </c>
      <c r="BJ48" s="25">
        <f t="shared" si="30"/>
        <v>3.75</v>
      </c>
      <c r="BK48" s="25">
        <f t="shared" si="31"/>
        <v>0.17142857142857146</v>
      </c>
      <c r="BL48" s="25">
        <f t="shared" si="32"/>
        <v>29.523809523809529</v>
      </c>
      <c r="BM48" s="25">
        <f t="shared" si="33"/>
        <v>2.8571428571428572</v>
      </c>
      <c r="BN48" s="25">
        <f t="shared" si="34"/>
        <v>9.677419354838708E-2</v>
      </c>
      <c r="BO48" s="25">
        <f t="shared" si="35"/>
        <v>40.476190476190474</v>
      </c>
      <c r="BP48" s="25">
        <f t="shared" si="36"/>
        <v>2.25</v>
      </c>
      <c r="BQ48" s="25">
        <f t="shared" si="37"/>
        <v>5.5588235294117647E-2</v>
      </c>
      <c r="BR48" s="25">
        <f t="shared" si="38"/>
        <v>61.666666666666671</v>
      </c>
      <c r="BS48" s="25">
        <f t="shared" si="39"/>
        <v>2.5174825174825175</v>
      </c>
      <c r="BT48" s="25">
        <f t="shared" si="40"/>
        <v>4.7903824781186627E-2</v>
      </c>
      <c r="BU48" s="25">
        <f t="shared" si="41"/>
        <v>90.909090909090892</v>
      </c>
      <c r="BV48" s="25">
        <f t="shared" si="42"/>
        <v>1.6363636363636365</v>
      </c>
      <c r="BW48" s="25">
        <f t="shared" si="43"/>
        <v>4.4446359168743038E-2</v>
      </c>
      <c r="BX48" s="25">
        <f t="shared" si="44"/>
        <v>143.33333333333331</v>
      </c>
      <c r="BY48" s="25">
        <f t="shared" si="45"/>
        <v>1.5</v>
      </c>
      <c r="BZ48" s="25">
        <f t="shared" si="46"/>
        <v>5.7854885227900138E-2</v>
      </c>
      <c r="CA48" s="25">
        <f t="shared" si="47"/>
        <v>287.50000000000006</v>
      </c>
      <c r="CB48" s="25">
        <f t="shared" si="48"/>
        <v>1.3846153846153846</v>
      </c>
      <c r="CC48" s="25">
        <f t="shared" si="49"/>
        <v>6.9397791835948824E-2</v>
      </c>
      <c r="CD48" s="25">
        <f t="shared" si="50"/>
        <v>19600.000000000004</v>
      </c>
      <c r="CE48" s="25">
        <f t="shared" si="51"/>
        <v>1.2857142857142858</v>
      </c>
      <c r="CF48" s="25">
        <f t="shared" si="52"/>
        <v>2.122048762043276E-2</v>
      </c>
      <c r="CG48" s="25">
        <f t="shared" si="53"/>
        <v>41599.999999999964</v>
      </c>
      <c r="CH48" s="25">
        <f t="shared" si="54"/>
        <v>1.2</v>
      </c>
      <c r="CI48" s="25">
        <f t="shared" si="55"/>
        <v>3.3460203081082496E-2</v>
      </c>
      <c r="CJ48" s="25">
        <f t="shared" si="56"/>
        <v>43999.999999999964</v>
      </c>
      <c r="CK48" s="25">
        <f t="shared" si="57"/>
        <v>1.125</v>
      </c>
      <c r="CL48" s="25">
        <f t="shared" si="58"/>
        <v>5.4590548465557338E-2</v>
      </c>
      <c r="CM48" s="25">
        <f t="shared" si="59"/>
        <v>47999.999999999956</v>
      </c>
      <c r="CN48" s="25">
        <f t="shared" si="60"/>
        <v>1.125</v>
      </c>
      <c r="CO48" s="25">
        <f t="shared" si="61"/>
        <v>6.9578942092843529E-2</v>
      </c>
      <c r="CP48">
        <f t="shared" si="62"/>
        <v>0.13487111097447033</v>
      </c>
      <c r="CQ48">
        <f t="shared" si="63"/>
        <v>44.87118861999722</v>
      </c>
      <c r="CR48">
        <f t="shared" si="64"/>
        <v>45</v>
      </c>
    </row>
    <row r="49" spans="1:96" ht="21">
      <c r="A49" s="248"/>
      <c r="B49" s="79" t="s">
        <v>142</v>
      </c>
      <c r="C49" s="87" t="s">
        <v>122</v>
      </c>
      <c r="D49" s="32">
        <v>2</v>
      </c>
      <c r="E49" s="32">
        <v>10</v>
      </c>
      <c r="F49" s="33" t="str">
        <f t="shared" si="0"/>
        <v>2-3</v>
      </c>
      <c r="G49" s="33">
        <f t="shared" si="1"/>
        <v>2.5</v>
      </c>
      <c r="H49" s="32">
        <v>2</v>
      </c>
      <c r="I49" s="32">
        <v>3</v>
      </c>
      <c r="J49" s="32">
        <v>1</v>
      </c>
      <c r="K49" s="105">
        <v>11</v>
      </c>
      <c r="L49" s="32" t="s">
        <v>279</v>
      </c>
      <c r="M49" s="32">
        <v>1</v>
      </c>
      <c r="N49" s="33" t="str">
        <f>IF(ISNUMBER(O49),AVERAGE(O49:P49),"-")</f>
        <v>-</v>
      </c>
      <c r="O49" s="32" t="s">
        <v>257</v>
      </c>
      <c r="P49" s="32" t="s">
        <v>257</v>
      </c>
      <c r="Q49" s="32" t="s">
        <v>257</v>
      </c>
      <c r="R49" s="32" t="s">
        <v>257</v>
      </c>
      <c r="S49" s="32" t="s">
        <v>257</v>
      </c>
      <c r="T49" s="96">
        <v>2</v>
      </c>
      <c r="U49" s="32" t="s">
        <v>328</v>
      </c>
      <c r="V49" s="32">
        <v>1</v>
      </c>
      <c r="W49" s="32">
        <v>3</v>
      </c>
      <c r="X49" s="96">
        <v>17</v>
      </c>
      <c r="Y49" s="32">
        <v>1</v>
      </c>
      <c r="Z49" s="34" t="s">
        <v>247</v>
      </c>
      <c r="AA49" s="32">
        <f>'Способности и классы'!$G$5</f>
        <v>1.1000000000000001</v>
      </c>
      <c r="AB49" s="32">
        <f>'Способности и классы'!H$5</f>
        <v>6</v>
      </c>
      <c r="AC49" s="35" t="s">
        <v>504</v>
      </c>
      <c r="AD49" s="35"/>
      <c r="AE49" s="32">
        <v>1.4</v>
      </c>
      <c r="AF49" s="32">
        <v>0</v>
      </c>
      <c r="AG49" s="36"/>
      <c r="AH49" s="37">
        <f t="shared" si="2"/>
        <v>0.41666666666666669</v>
      </c>
      <c r="AI49" s="37">
        <f t="shared" si="3"/>
        <v>199.99999999999983</v>
      </c>
      <c r="AJ49" s="37">
        <f t="shared" si="4"/>
        <v>4.6806946386414312</v>
      </c>
      <c r="AK49" s="37">
        <f t="shared" si="5"/>
        <v>1.7391304347826089</v>
      </c>
      <c r="AL49" s="37">
        <f t="shared" si="6"/>
        <v>99.999999999999915</v>
      </c>
      <c r="AM49" s="37">
        <f t="shared" si="7"/>
        <v>3.0472540104642905</v>
      </c>
      <c r="AN49" s="37">
        <f t="shared" si="8"/>
        <v>3.1818181818181817</v>
      </c>
      <c r="AO49" s="37">
        <f t="shared" si="9"/>
        <v>22.222222222222225</v>
      </c>
      <c r="AP49" s="37">
        <f t="shared" si="10"/>
        <v>1.8807732588356394</v>
      </c>
      <c r="AQ49" s="37">
        <f t="shared" si="11"/>
        <v>5</v>
      </c>
      <c r="AR49" s="37">
        <f t="shared" si="12"/>
        <v>49.999999999999957</v>
      </c>
      <c r="AS49" s="37">
        <f t="shared" si="13"/>
        <v>2.5118864315095792</v>
      </c>
      <c r="AT49" s="37">
        <f t="shared" si="14"/>
        <v>6.8421052631578947</v>
      </c>
      <c r="AU49" s="37">
        <f t="shared" si="15"/>
        <v>39.999999999999964</v>
      </c>
      <c r="AV49" s="37">
        <f t="shared" si="16"/>
        <v>2.4178820993079544</v>
      </c>
      <c r="AW49" s="37">
        <f t="shared" si="17"/>
        <v>8.8888888888888893</v>
      </c>
      <c r="AX49" s="37">
        <f t="shared" si="18"/>
        <v>39.999999999999964</v>
      </c>
      <c r="AY49" s="37">
        <f t="shared" si="19"/>
        <v>2.5601052552676147</v>
      </c>
      <c r="AZ49" s="37">
        <f t="shared" si="20"/>
        <v>11.176470588235295</v>
      </c>
      <c r="BA49" s="37">
        <f t="shared" si="21"/>
        <v>33.3333333333333</v>
      </c>
      <c r="BB49" s="37">
        <f t="shared" si="22"/>
        <v>2.3323563280295327</v>
      </c>
      <c r="BC49" s="37">
        <f t="shared" si="23"/>
        <v>13.75</v>
      </c>
      <c r="BD49" s="37">
        <f t="shared" si="24"/>
        <v>3.5714285714285712</v>
      </c>
      <c r="BE49" s="37">
        <f t="shared" si="25"/>
        <v>0.27785121931169626</v>
      </c>
      <c r="BF49" s="37">
        <f t="shared" si="26"/>
        <v>16.666666666666668</v>
      </c>
      <c r="BG49" s="37">
        <f t="shared" si="27"/>
        <v>6.2500000000000018</v>
      </c>
      <c r="BH49" s="37">
        <f t="shared" si="28"/>
        <v>0.37500000000000006</v>
      </c>
      <c r="BI49" s="37">
        <f t="shared" si="29"/>
        <v>20</v>
      </c>
      <c r="BJ49" s="37">
        <f t="shared" si="30"/>
        <v>3.7037037037037033</v>
      </c>
      <c r="BK49" s="37">
        <f t="shared" si="31"/>
        <v>0.18518518518518517</v>
      </c>
      <c r="BL49" s="37">
        <f t="shared" si="32"/>
        <v>23.846153846153847</v>
      </c>
      <c r="BM49" s="37">
        <f t="shared" si="33"/>
        <v>2.5</v>
      </c>
      <c r="BN49" s="37">
        <f t="shared" si="34"/>
        <v>0.10483870967741936</v>
      </c>
      <c r="BO49" s="37">
        <f t="shared" si="35"/>
        <v>34.343434343434339</v>
      </c>
      <c r="BP49" s="37">
        <f t="shared" si="36"/>
        <v>1.8181818181818181</v>
      </c>
      <c r="BQ49" s="37">
        <f t="shared" si="37"/>
        <v>5.2941176470588241E-2</v>
      </c>
      <c r="BR49" s="37">
        <f t="shared" si="38"/>
        <v>46.25</v>
      </c>
      <c r="BS49" s="37">
        <f t="shared" si="39"/>
        <v>1.2820512820512819</v>
      </c>
      <c r="BT49" s="37">
        <f t="shared" si="40"/>
        <v>3.3163012699242295E-2</v>
      </c>
      <c r="BU49" s="37">
        <f t="shared" si="41"/>
        <v>63.492063492063494</v>
      </c>
      <c r="BV49" s="37">
        <f t="shared" si="42"/>
        <v>1.098901098901099</v>
      </c>
      <c r="BW49" s="37">
        <f t="shared" si="43"/>
        <v>4.3115691270165818E-2</v>
      </c>
      <c r="BX49" s="37">
        <f t="shared" si="44"/>
        <v>89.583333333333343</v>
      </c>
      <c r="BY49" s="37">
        <f t="shared" si="45"/>
        <v>0.89285714285714279</v>
      </c>
      <c r="BZ49" s="37">
        <f t="shared" si="46"/>
        <v>5.6117294446917612E-2</v>
      </c>
      <c r="CA49" s="37">
        <f t="shared" si="47"/>
        <v>3680</v>
      </c>
      <c r="CB49" s="37">
        <f t="shared" si="48"/>
        <v>0.7407407407407407</v>
      </c>
      <c r="CC49" s="37">
        <f t="shared" si="49"/>
        <v>1.4187608845979143E-2</v>
      </c>
      <c r="CD49" s="37">
        <f t="shared" si="50"/>
        <v>4899.9999999999991</v>
      </c>
      <c r="CE49" s="37">
        <f t="shared" si="51"/>
        <v>0.66666666666666663</v>
      </c>
      <c r="CF49" s="37">
        <f t="shared" si="52"/>
        <v>2.841090476589431E-2</v>
      </c>
      <c r="CG49" s="37">
        <f t="shared" si="53"/>
        <v>6933.3333333333321</v>
      </c>
      <c r="CH49" s="37">
        <f t="shared" si="54"/>
        <v>0.625</v>
      </c>
      <c r="CI49" s="37">
        <f t="shared" si="55"/>
        <v>4.8456811027782598E-2</v>
      </c>
      <c r="CJ49" s="37">
        <f t="shared" si="56"/>
        <v>11000.000000000002</v>
      </c>
      <c r="CK49" s="37">
        <f t="shared" si="57"/>
        <v>0.58823529411764708</v>
      </c>
      <c r="CL49" s="37">
        <f t="shared" si="58"/>
        <v>6.6871883897171483E-2</v>
      </c>
      <c r="CM49" s="37">
        <f t="shared" si="59"/>
        <v>24000.000000000004</v>
      </c>
      <c r="CN49" s="37">
        <f t="shared" si="60"/>
        <v>0.55555555555555558</v>
      </c>
      <c r="CO49" s="37">
        <f t="shared" si="61"/>
        <v>6.9363190838130279E-2</v>
      </c>
      <c r="CP49">
        <f t="shared" si="62"/>
        <v>9.450446558209176E-2</v>
      </c>
      <c r="CQ49">
        <f t="shared" si="63"/>
        <v>44.920725956835689</v>
      </c>
      <c r="CR49">
        <f t="shared" si="64"/>
        <v>45</v>
      </c>
    </row>
    <row r="50" spans="1:96" ht="21">
      <c r="A50" s="248"/>
      <c r="B50" s="79" t="s">
        <v>142</v>
      </c>
      <c r="C50" s="87" t="s">
        <v>287</v>
      </c>
      <c r="D50" s="32">
        <v>2</v>
      </c>
      <c r="E50" s="32">
        <v>12</v>
      </c>
      <c r="F50" s="33"/>
      <c r="G50" s="33">
        <f t="shared" si="1"/>
        <v>3.5</v>
      </c>
      <c r="H50" s="32">
        <v>1</v>
      </c>
      <c r="I50" s="32">
        <v>6</v>
      </c>
      <c r="J50" s="32">
        <v>3</v>
      </c>
      <c r="K50" s="105">
        <v>6</v>
      </c>
      <c r="L50" s="32" t="s">
        <v>275</v>
      </c>
      <c r="M50" s="32">
        <v>1</v>
      </c>
      <c r="N50" s="33"/>
      <c r="O50" s="32"/>
      <c r="P50" s="32"/>
      <c r="Q50" s="32"/>
      <c r="R50" s="32"/>
      <c r="S50" s="32"/>
      <c r="T50" s="96">
        <v>4</v>
      </c>
      <c r="U50" s="32" t="s">
        <v>319</v>
      </c>
      <c r="V50" s="32">
        <v>1</v>
      </c>
      <c r="W50" s="32">
        <v>4</v>
      </c>
      <c r="X50" s="96">
        <v>9</v>
      </c>
      <c r="Y50" s="32">
        <v>1</v>
      </c>
      <c r="Z50" s="34" t="s">
        <v>234</v>
      </c>
      <c r="AA50" s="32">
        <f>'Способности и классы'!$G$25</f>
        <v>1.6940000000000002</v>
      </c>
      <c r="AB50" s="32">
        <v>0</v>
      </c>
      <c r="AC50" s="35" t="s">
        <v>497</v>
      </c>
      <c r="AD50" s="35"/>
      <c r="AE50" s="32">
        <v>1.25</v>
      </c>
      <c r="AF50" s="32">
        <v>0</v>
      </c>
      <c r="AG50" s="36"/>
      <c r="AH50" s="37">
        <f t="shared" si="2"/>
        <v>0.33670033670033672</v>
      </c>
      <c r="AI50" s="37">
        <f t="shared" si="3"/>
        <v>60.000000000000014</v>
      </c>
      <c r="AJ50" s="37">
        <f t="shared" si="4"/>
        <v>3.6536498568927205</v>
      </c>
      <c r="AK50" s="37">
        <f t="shared" si="5"/>
        <v>1.3888888888888891</v>
      </c>
      <c r="AL50" s="37">
        <f t="shared" si="6"/>
        <v>19.999999999999996</v>
      </c>
      <c r="AM50" s="37">
        <f t="shared" si="7"/>
        <v>2.0823306199854561</v>
      </c>
      <c r="AN50" s="37">
        <f t="shared" si="8"/>
        <v>2.592592592592593</v>
      </c>
      <c r="AO50" s="37">
        <f t="shared" si="9"/>
        <v>40</v>
      </c>
      <c r="AP50" s="37">
        <f t="shared" si="10"/>
        <v>2.4333571579396183</v>
      </c>
      <c r="AQ50" s="37">
        <f t="shared" si="11"/>
        <v>3.8314176245210727</v>
      </c>
      <c r="AR50" s="37">
        <f t="shared" si="12"/>
        <v>8</v>
      </c>
      <c r="AS50" s="37">
        <f t="shared" si="13"/>
        <v>1.3424316961529095</v>
      </c>
      <c r="AT50" s="37">
        <f t="shared" si="14"/>
        <v>5.3497942386831276</v>
      </c>
      <c r="AU50" s="37">
        <f t="shared" si="15"/>
        <v>5</v>
      </c>
      <c r="AV50" s="37">
        <f t="shared" si="16"/>
        <v>0.9667550799532344</v>
      </c>
      <c r="AW50" s="37">
        <f t="shared" si="17"/>
        <v>6.8376068376068373</v>
      </c>
      <c r="AX50" s="37">
        <f t="shared" si="18"/>
        <v>3.4285714285714284</v>
      </c>
      <c r="AY50" s="37">
        <f t="shared" si="19"/>
        <v>0.64957705029640445</v>
      </c>
      <c r="AZ50" s="37">
        <f t="shared" si="20"/>
        <v>8.7962962962962958</v>
      </c>
      <c r="BA50" s="37">
        <f t="shared" si="21"/>
        <v>2.4999999999999996</v>
      </c>
      <c r="BB50" s="37">
        <f t="shared" si="22"/>
        <v>0.37719951280342723</v>
      </c>
      <c r="BC50" s="37">
        <f t="shared" si="23"/>
        <v>11.111111111111109</v>
      </c>
      <c r="BD50" s="37">
        <f t="shared" si="24"/>
        <v>4.2857142857142856</v>
      </c>
      <c r="BE50" s="37">
        <f t="shared" si="25"/>
        <v>0.40453158671312067</v>
      </c>
      <c r="BF50" s="37">
        <f t="shared" si="26"/>
        <v>13.227513227513228</v>
      </c>
      <c r="BG50" s="37">
        <f t="shared" si="27"/>
        <v>1.7142857142857142</v>
      </c>
      <c r="BH50" s="37">
        <f t="shared" si="28"/>
        <v>0.12959999999999999</v>
      </c>
      <c r="BI50" s="37">
        <f t="shared" si="29"/>
        <v>16.374269005847953</v>
      </c>
      <c r="BJ50" s="37">
        <f t="shared" si="30"/>
        <v>1.5</v>
      </c>
      <c r="BK50" s="37">
        <f t="shared" si="31"/>
        <v>9.1607142857142859E-2</v>
      </c>
      <c r="BL50" s="37">
        <f t="shared" si="32"/>
        <v>19.1358024691358</v>
      </c>
      <c r="BM50" s="37">
        <f t="shared" si="33"/>
        <v>1.3333333333333333</v>
      </c>
      <c r="BN50" s="37">
        <f t="shared" si="34"/>
        <v>6.9677419354838718E-2</v>
      </c>
      <c r="BO50" s="37">
        <f t="shared" si="35"/>
        <v>23.611111111111114</v>
      </c>
      <c r="BP50" s="37">
        <f t="shared" si="36"/>
        <v>1.2</v>
      </c>
      <c r="BQ50" s="37">
        <f t="shared" si="37"/>
        <v>5.0823529411764698E-2</v>
      </c>
      <c r="BR50" s="37">
        <f t="shared" si="38"/>
        <v>27.407407407407408</v>
      </c>
      <c r="BS50" s="37">
        <f t="shared" si="39"/>
        <v>1.6783216783216783</v>
      </c>
      <c r="BT50" s="37">
        <f t="shared" si="40"/>
        <v>7.0413654704414075E-2</v>
      </c>
      <c r="BU50" s="37">
        <f t="shared" si="41"/>
        <v>34.188034188034187</v>
      </c>
      <c r="BV50" s="37">
        <f t="shared" si="42"/>
        <v>1.0909090909090908</v>
      </c>
      <c r="BW50" s="37">
        <f t="shared" si="43"/>
        <v>6.926816523543583E-2</v>
      </c>
      <c r="BX50" s="37">
        <f t="shared" si="44"/>
        <v>43.434343434343425</v>
      </c>
      <c r="BY50" s="37">
        <f t="shared" si="45"/>
        <v>1</v>
      </c>
      <c r="BZ50" s="37">
        <f t="shared" si="46"/>
        <v>9.4700923004979135E-2</v>
      </c>
      <c r="CA50" s="37">
        <f t="shared" si="47"/>
        <v>51.111111111111114</v>
      </c>
      <c r="CB50" s="37">
        <f t="shared" si="48"/>
        <v>0.92307692307692313</v>
      </c>
      <c r="CC50" s="37">
        <f t="shared" si="49"/>
        <v>0.13438824602209942</v>
      </c>
      <c r="CD50" s="37">
        <f t="shared" si="50"/>
        <v>68.055555555555557</v>
      </c>
      <c r="CE50" s="37">
        <f t="shared" si="51"/>
        <v>0.8571428571428571</v>
      </c>
      <c r="CF50" s="37">
        <f t="shared" si="52"/>
        <v>0.17381043668822813</v>
      </c>
      <c r="CG50" s="37">
        <f t="shared" si="53"/>
        <v>2311.1111111111113</v>
      </c>
      <c r="CH50" s="37">
        <f t="shared" si="54"/>
        <v>0.8</v>
      </c>
      <c r="CI50" s="37">
        <f t="shared" si="55"/>
        <v>7.5034756492482035E-2</v>
      </c>
      <c r="CJ50" s="37">
        <f t="shared" si="56"/>
        <v>2444.4444444444448</v>
      </c>
      <c r="CK50" s="37">
        <f t="shared" si="57"/>
        <v>0.75</v>
      </c>
      <c r="CL50" s="37">
        <f t="shared" si="58"/>
        <v>0.10811658022102337</v>
      </c>
      <c r="CM50" s="37">
        <f t="shared" si="59"/>
        <v>2666.6666666666665</v>
      </c>
      <c r="CN50" s="37">
        <f t="shared" si="60"/>
        <v>0.75</v>
      </c>
      <c r="CO50" s="37">
        <f t="shared" si="61"/>
        <v>0.12950100320556759</v>
      </c>
      <c r="CP50">
        <f t="shared" si="62"/>
        <v>0.13530631299235124</v>
      </c>
      <c r="CQ50">
        <f t="shared" si="63"/>
        <v>44.929048780690323</v>
      </c>
      <c r="CR50">
        <f t="shared" si="64"/>
        <v>45</v>
      </c>
    </row>
    <row r="51" spans="1:96" ht="45">
      <c r="A51" s="248"/>
      <c r="B51" s="83" t="s">
        <v>230</v>
      </c>
      <c r="C51" s="91" t="s">
        <v>211</v>
      </c>
      <c r="D51" s="45">
        <v>2</v>
      </c>
      <c r="E51" s="45">
        <v>14</v>
      </c>
      <c r="F51" s="46" t="str">
        <f t="shared" ref="F51:F82" si="67">IF(H51=I51,H51,H51&amp;"-"&amp;I51)</f>
        <v>3-4</v>
      </c>
      <c r="G51" s="46">
        <f t="shared" si="1"/>
        <v>3.5</v>
      </c>
      <c r="H51" s="45">
        <v>3</v>
      </c>
      <c r="I51" s="45">
        <v>4</v>
      </c>
      <c r="J51" s="45">
        <v>1</v>
      </c>
      <c r="K51" s="109">
        <v>9</v>
      </c>
      <c r="L51" s="45" t="s">
        <v>279</v>
      </c>
      <c r="M51" s="45">
        <v>1</v>
      </c>
      <c r="N51" s="46" t="str">
        <f>IF(ISNUMBER(O51),AVERAGE(O51:P51),"-")</f>
        <v>-</v>
      </c>
      <c r="O51" s="45" t="s">
        <v>257</v>
      </c>
      <c r="P51" s="45" t="s">
        <v>257</v>
      </c>
      <c r="Q51" s="45" t="s">
        <v>257</v>
      </c>
      <c r="R51" s="45" t="s">
        <v>257</v>
      </c>
      <c r="S51" s="45" t="s">
        <v>257</v>
      </c>
      <c r="T51" s="100">
        <v>4</v>
      </c>
      <c r="U51" s="45" t="s">
        <v>316</v>
      </c>
      <c r="V51" s="45">
        <v>1</v>
      </c>
      <c r="W51" s="45">
        <v>4</v>
      </c>
      <c r="X51" s="100">
        <v>10</v>
      </c>
      <c r="Y51" s="45">
        <v>2</v>
      </c>
      <c r="Z51" s="47" t="s">
        <v>235</v>
      </c>
      <c r="AA51" s="45">
        <f>'Способности и классы'!$G$9</f>
        <v>1.3612500000000003</v>
      </c>
      <c r="AB51" s="45">
        <v>0</v>
      </c>
      <c r="AC51" s="48" t="s">
        <v>511</v>
      </c>
      <c r="AD51" s="48"/>
      <c r="AE51" s="45">
        <f>1.2*0.9*1.15</f>
        <v>1.242</v>
      </c>
      <c r="AF51" s="45">
        <v>0</v>
      </c>
      <c r="AG51" s="49"/>
      <c r="AH51" s="50">
        <f t="shared" si="2"/>
        <v>0.21427478217774165</v>
      </c>
      <c r="AI51" s="50">
        <f t="shared" si="3"/>
        <v>140.00000000000003</v>
      </c>
      <c r="AJ51" s="50">
        <f t="shared" si="4"/>
        <v>5.0557925236922072</v>
      </c>
      <c r="AK51" s="50">
        <f t="shared" si="5"/>
        <v>0.88388347648318433</v>
      </c>
      <c r="AL51" s="50">
        <f t="shared" si="6"/>
        <v>35.000000000000007</v>
      </c>
      <c r="AM51" s="50">
        <f t="shared" si="7"/>
        <v>2.7501734368223292</v>
      </c>
      <c r="AN51" s="50">
        <f t="shared" si="8"/>
        <v>1.6499158227686108</v>
      </c>
      <c r="AO51" s="50">
        <f t="shared" si="9"/>
        <v>46.666666666666671</v>
      </c>
      <c r="AP51" s="50">
        <f t="shared" si="10"/>
        <v>2.9631396706809232</v>
      </c>
      <c r="AQ51" s="50">
        <f t="shared" si="11"/>
        <v>2.4382992454708536</v>
      </c>
      <c r="AR51" s="50">
        <f t="shared" si="12"/>
        <v>11.666666666666664</v>
      </c>
      <c r="AS51" s="50">
        <f t="shared" si="13"/>
        <v>1.8704405714813082</v>
      </c>
      <c r="AT51" s="50">
        <f t="shared" si="14"/>
        <v>3.4045882057130066</v>
      </c>
      <c r="AU51" s="50">
        <f t="shared" si="15"/>
        <v>7</v>
      </c>
      <c r="AV51" s="50">
        <f t="shared" si="16"/>
        <v>1.4338929347664671</v>
      </c>
      <c r="AW51" s="50">
        <f t="shared" si="17"/>
        <v>4.3514263457633691</v>
      </c>
      <c r="AX51" s="50">
        <f t="shared" si="18"/>
        <v>4.666666666666667</v>
      </c>
      <c r="AY51" s="50">
        <f t="shared" si="19"/>
        <v>1.0446828497165721</v>
      </c>
      <c r="AZ51" s="50">
        <f t="shared" si="20"/>
        <v>5.5979286843935014</v>
      </c>
      <c r="BA51" s="50">
        <f t="shared" si="21"/>
        <v>3.3333333333333339</v>
      </c>
      <c r="BB51" s="50">
        <f t="shared" si="22"/>
        <v>0.66912895365949532</v>
      </c>
      <c r="BC51" s="50">
        <f t="shared" si="23"/>
        <v>7.0710678118654746</v>
      </c>
      <c r="BD51" s="50">
        <f t="shared" si="24"/>
        <v>4.9999999999999991</v>
      </c>
      <c r="BE51" s="50">
        <f t="shared" si="25"/>
        <v>0.71946679000540992</v>
      </c>
      <c r="BF51" s="50">
        <f t="shared" si="26"/>
        <v>8.417937871268423</v>
      </c>
      <c r="BG51" s="50">
        <f t="shared" si="27"/>
        <v>2.2222222222222223</v>
      </c>
      <c r="BH51" s="50">
        <f t="shared" si="28"/>
        <v>0.26398653164297775</v>
      </c>
      <c r="BI51" s="50">
        <f t="shared" si="29"/>
        <v>11.578356651007795</v>
      </c>
      <c r="BJ51" s="50">
        <f t="shared" si="30"/>
        <v>1.75</v>
      </c>
      <c r="BK51" s="50">
        <f t="shared" si="31"/>
        <v>0.15114407447862455</v>
      </c>
      <c r="BL51" s="50">
        <f t="shared" si="32"/>
        <v>15.222437650543728</v>
      </c>
      <c r="BM51" s="50">
        <f t="shared" si="33"/>
        <v>1.5555555555555556</v>
      </c>
      <c r="BN51" s="50">
        <f t="shared" si="34"/>
        <v>0.10218833482953979</v>
      </c>
      <c r="BO51" s="50">
        <f t="shared" si="35"/>
        <v>21.46574157173448</v>
      </c>
      <c r="BP51" s="50">
        <f t="shared" si="36"/>
        <v>1.4</v>
      </c>
      <c r="BQ51" s="50">
        <f t="shared" si="37"/>
        <v>6.5220201935323907E-2</v>
      </c>
      <c r="BR51" s="50">
        <f t="shared" si="38"/>
        <v>29.069945448780288</v>
      </c>
      <c r="BS51" s="50">
        <f t="shared" si="39"/>
        <v>1.9580419580419579</v>
      </c>
      <c r="BT51" s="50">
        <f t="shared" si="40"/>
        <v>7.7083049620986055E-2</v>
      </c>
      <c r="BU51" s="50">
        <f t="shared" si="41"/>
        <v>43.514263457633689</v>
      </c>
      <c r="BV51" s="50">
        <f t="shared" si="42"/>
        <v>1.2727272727272727</v>
      </c>
      <c r="BW51" s="50">
        <f t="shared" si="43"/>
        <v>6.4748599342670687E-2</v>
      </c>
      <c r="BX51" s="50">
        <f t="shared" si="44"/>
        <v>69.103617252321683</v>
      </c>
      <c r="BY51" s="50">
        <f t="shared" si="45"/>
        <v>1.1666666666666667</v>
      </c>
      <c r="BZ51" s="50">
        <f t="shared" si="46"/>
        <v>7.8010624616620589E-2</v>
      </c>
      <c r="CA51" s="50">
        <f t="shared" si="47"/>
        <v>108.42303978193726</v>
      </c>
      <c r="CB51" s="50">
        <f t="shared" si="48"/>
        <v>1.0769230769230769</v>
      </c>
      <c r="CC51" s="50">
        <f t="shared" si="49"/>
        <v>9.9662448371136414E-2</v>
      </c>
      <c r="CD51" s="50">
        <f t="shared" si="50"/>
        <v>216.55145173838019</v>
      </c>
      <c r="CE51" s="50">
        <f t="shared" si="51"/>
        <v>1</v>
      </c>
      <c r="CF51" s="50">
        <f t="shared" si="52"/>
        <v>0.11635245740802273</v>
      </c>
      <c r="CG51" s="50">
        <f t="shared" si="53"/>
        <v>14707.821048680191</v>
      </c>
      <c r="CH51" s="50">
        <f t="shared" si="54"/>
        <v>0.93333333333333335</v>
      </c>
      <c r="CI51" s="50">
        <f t="shared" si="55"/>
        <v>4.3232339997802328E-2</v>
      </c>
      <c r="CJ51" s="50">
        <f t="shared" si="56"/>
        <v>31112.698372208062</v>
      </c>
      <c r="CK51" s="50">
        <f t="shared" si="57"/>
        <v>0.875</v>
      </c>
      <c r="CL51" s="50">
        <f t="shared" si="58"/>
        <v>5.6039513060522711E-2</v>
      </c>
      <c r="CM51" s="50">
        <f t="shared" si="59"/>
        <v>33941.12549695425</v>
      </c>
      <c r="CN51" s="50">
        <f t="shared" si="60"/>
        <v>0.875</v>
      </c>
      <c r="CO51" s="50">
        <f t="shared" si="61"/>
        <v>7.1255838234379504E-2</v>
      </c>
      <c r="CP51">
        <f t="shared" si="62"/>
        <v>0.13620693032354853</v>
      </c>
      <c r="CQ51">
        <f t="shared" si="63"/>
        <v>45.048432318018087</v>
      </c>
      <c r="CR51">
        <f t="shared" si="64"/>
        <v>46</v>
      </c>
    </row>
    <row r="52" spans="1:96" ht="21">
      <c r="A52" s="248"/>
      <c r="B52" s="77" t="s">
        <v>119</v>
      </c>
      <c r="C52" s="85" t="s">
        <v>307</v>
      </c>
      <c r="D52" s="20">
        <v>2</v>
      </c>
      <c r="E52" s="20">
        <v>15</v>
      </c>
      <c r="F52" s="21" t="str">
        <f t="shared" si="67"/>
        <v>1-6</v>
      </c>
      <c r="G52" s="21">
        <f t="shared" si="1"/>
        <v>3.5</v>
      </c>
      <c r="H52" s="20">
        <v>1</v>
      </c>
      <c r="I52" s="20">
        <v>6</v>
      </c>
      <c r="J52" s="20">
        <v>1</v>
      </c>
      <c r="K52" s="103">
        <v>10</v>
      </c>
      <c r="L52" s="20" t="s">
        <v>280</v>
      </c>
      <c r="M52" s="20">
        <v>1</v>
      </c>
      <c r="N52" s="21"/>
      <c r="O52" s="20"/>
      <c r="P52" s="20"/>
      <c r="Q52" s="20"/>
      <c r="R52" s="20"/>
      <c r="S52" s="20"/>
      <c r="T52" s="94">
        <v>3</v>
      </c>
      <c r="U52" s="20" t="s">
        <v>310</v>
      </c>
      <c r="V52" s="20">
        <v>1</v>
      </c>
      <c r="W52" s="20">
        <v>4</v>
      </c>
      <c r="X52" s="94">
        <v>11</v>
      </c>
      <c r="Y52" s="20">
        <v>1</v>
      </c>
      <c r="Z52" s="22" t="s">
        <v>233</v>
      </c>
      <c r="AA52" s="20">
        <f>'Способности и классы'!$G$28</f>
        <v>1.1499999999999999</v>
      </c>
      <c r="AB52" s="20">
        <v>0</v>
      </c>
      <c r="AC52" s="23" t="s">
        <v>494</v>
      </c>
      <c r="AD52" s="23" t="s">
        <v>496</v>
      </c>
      <c r="AE52" s="20">
        <f>1.2*1.5</f>
        <v>1.7999999999999998</v>
      </c>
      <c r="AF52" s="20">
        <v>0</v>
      </c>
      <c r="AG52" s="24"/>
      <c r="AH52" s="25">
        <f t="shared" si="2"/>
        <v>0.30303030303030304</v>
      </c>
      <c r="AI52" s="25">
        <f t="shared" si="3"/>
        <v>299.99999999999972</v>
      </c>
      <c r="AJ52" s="25">
        <f t="shared" si="4"/>
        <v>5.6093016896138268</v>
      </c>
      <c r="AK52" s="25">
        <f t="shared" si="5"/>
        <v>1.25</v>
      </c>
      <c r="AL52" s="25">
        <f t="shared" si="6"/>
        <v>75.000000000000014</v>
      </c>
      <c r="AM52" s="25">
        <f t="shared" si="7"/>
        <v>3.0831282730633074</v>
      </c>
      <c r="AN52" s="25">
        <f t="shared" si="8"/>
        <v>2.3333333333333335</v>
      </c>
      <c r="AO52" s="25">
        <f t="shared" si="9"/>
        <v>33.333333333333336</v>
      </c>
      <c r="AP52" s="25">
        <f t="shared" si="10"/>
        <v>2.3732480734519235</v>
      </c>
      <c r="AQ52" s="25">
        <f t="shared" si="11"/>
        <v>3.4482758620689657</v>
      </c>
      <c r="AR52" s="25">
        <f t="shared" si="12"/>
        <v>16.666666666666664</v>
      </c>
      <c r="AS52" s="25">
        <f t="shared" si="13"/>
        <v>1.8780134531336685</v>
      </c>
      <c r="AT52" s="25">
        <f t="shared" si="14"/>
        <v>4.8148148148148149</v>
      </c>
      <c r="AU52" s="25">
        <f t="shared" si="15"/>
        <v>9.375</v>
      </c>
      <c r="AV52" s="25">
        <f t="shared" si="16"/>
        <v>1.3953907641285952</v>
      </c>
      <c r="AW52" s="25">
        <f t="shared" si="17"/>
        <v>6.1538461538461533</v>
      </c>
      <c r="AX52" s="25">
        <f t="shared" si="18"/>
        <v>6</v>
      </c>
      <c r="AY52" s="25">
        <f t="shared" si="19"/>
        <v>0.98430090590760555</v>
      </c>
      <c r="AZ52" s="25">
        <f t="shared" si="20"/>
        <v>7.916666666666667</v>
      </c>
      <c r="BA52" s="25">
        <f t="shared" si="21"/>
        <v>4.166666666666667</v>
      </c>
      <c r="BB52" s="25">
        <f t="shared" si="22"/>
        <v>0.60808733649342595</v>
      </c>
      <c r="BC52" s="25">
        <f t="shared" si="23"/>
        <v>10</v>
      </c>
      <c r="BD52" s="25">
        <f t="shared" si="24"/>
        <v>5.3571428571428568</v>
      </c>
      <c r="BE52" s="25">
        <f t="shared" si="25"/>
        <v>0.55269631158188759</v>
      </c>
      <c r="BF52" s="25">
        <f t="shared" si="26"/>
        <v>11.904761904761905</v>
      </c>
      <c r="BG52" s="25">
        <f t="shared" si="27"/>
        <v>2.34375</v>
      </c>
      <c r="BH52" s="25">
        <f t="shared" si="28"/>
        <v>0.19687499999999999</v>
      </c>
      <c r="BI52" s="25">
        <f t="shared" si="29"/>
        <v>14.736842105263159</v>
      </c>
      <c r="BJ52" s="25">
        <f t="shared" si="30"/>
        <v>1.8518518518518519</v>
      </c>
      <c r="BK52" s="25">
        <f t="shared" si="31"/>
        <v>0.12566137566137564</v>
      </c>
      <c r="BL52" s="25">
        <f t="shared" si="32"/>
        <v>19.1358024691358</v>
      </c>
      <c r="BM52" s="25">
        <f t="shared" si="33"/>
        <v>1.5</v>
      </c>
      <c r="BN52" s="25">
        <f t="shared" si="34"/>
        <v>7.838709677419356E-2</v>
      </c>
      <c r="BO52" s="25">
        <f t="shared" si="35"/>
        <v>26.562499999999996</v>
      </c>
      <c r="BP52" s="25">
        <f t="shared" si="36"/>
        <v>1.5</v>
      </c>
      <c r="BQ52" s="25">
        <f t="shared" si="37"/>
        <v>5.6470588235294127E-2</v>
      </c>
      <c r="BR52" s="25">
        <f t="shared" si="38"/>
        <v>35.238095238095241</v>
      </c>
      <c r="BS52" s="25">
        <f t="shared" si="39"/>
        <v>2.0979020979020979</v>
      </c>
      <c r="BT52" s="25">
        <f t="shared" si="40"/>
        <v>6.8554213493490876E-2</v>
      </c>
      <c r="BU52" s="25">
        <f t="shared" si="41"/>
        <v>51.282051282051277</v>
      </c>
      <c r="BV52" s="25">
        <f t="shared" si="42"/>
        <v>1.25</v>
      </c>
      <c r="BW52" s="25">
        <f t="shared" si="43"/>
        <v>5.621886635635992E-2</v>
      </c>
      <c r="BX52" s="25">
        <f t="shared" si="44"/>
        <v>78.181818181818173</v>
      </c>
      <c r="BY52" s="25">
        <f t="shared" si="45"/>
        <v>1.1538461538461537</v>
      </c>
      <c r="BZ52" s="25">
        <f t="shared" si="46"/>
        <v>7.172182599578926E-2</v>
      </c>
      <c r="CA52" s="25">
        <f t="shared" si="47"/>
        <v>115</v>
      </c>
      <c r="CB52" s="25">
        <f t="shared" si="48"/>
        <v>1.0714285714285714</v>
      </c>
      <c r="CC52" s="25">
        <f t="shared" si="49"/>
        <v>9.6523417813168033E-2</v>
      </c>
      <c r="CD52" s="25">
        <f t="shared" si="50"/>
        <v>204.16666666666663</v>
      </c>
      <c r="CE52" s="25">
        <f t="shared" si="51"/>
        <v>1</v>
      </c>
      <c r="CF52" s="25">
        <f t="shared" si="52"/>
        <v>0.11912586431546188</v>
      </c>
      <c r="CG52" s="25">
        <f t="shared" si="53"/>
        <v>10400.000000000002</v>
      </c>
      <c r="CH52" s="25">
        <f t="shared" si="54"/>
        <v>0.9375</v>
      </c>
      <c r="CI52" s="25">
        <f t="shared" si="55"/>
        <v>4.8456811027782598E-2</v>
      </c>
      <c r="CJ52" s="25">
        <f t="shared" si="56"/>
        <v>22000.000000000004</v>
      </c>
      <c r="CK52" s="25">
        <f t="shared" si="57"/>
        <v>0.9375</v>
      </c>
      <c r="CL52" s="25">
        <f t="shared" si="58"/>
        <v>6.2824040408604967E-2</v>
      </c>
      <c r="CM52" s="25">
        <f t="shared" si="59"/>
        <v>47999.999999999956</v>
      </c>
      <c r="CN52" s="25">
        <f t="shared" si="60"/>
        <v>0.88235294117647056</v>
      </c>
      <c r="CO52" s="25">
        <f t="shared" si="61"/>
        <v>6.5478734170436773E-2</v>
      </c>
      <c r="CP52">
        <f t="shared" si="62"/>
        <v>0.14296076086377302</v>
      </c>
      <c r="CQ52">
        <f t="shared" si="63"/>
        <v>45.928973626531445</v>
      </c>
      <c r="CR52">
        <f t="shared" si="64"/>
        <v>46</v>
      </c>
    </row>
    <row r="53" spans="1:96" ht="60">
      <c r="A53" s="248"/>
      <c r="B53" s="125" t="s">
        <v>31</v>
      </c>
      <c r="C53" s="92" t="s">
        <v>38</v>
      </c>
      <c r="D53" s="63">
        <v>2</v>
      </c>
      <c r="E53" s="63">
        <v>14</v>
      </c>
      <c r="F53" s="64" t="str">
        <f t="shared" si="67"/>
        <v>2-4</v>
      </c>
      <c r="G53" s="64">
        <f t="shared" si="1"/>
        <v>3</v>
      </c>
      <c r="H53" s="63">
        <v>2</v>
      </c>
      <c r="I53" s="63">
        <v>4</v>
      </c>
      <c r="J53" s="63">
        <v>1</v>
      </c>
      <c r="K53" s="110">
        <v>12</v>
      </c>
      <c r="L53" s="63" t="s">
        <v>272</v>
      </c>
      <c r="M53" s="63">
        <v>1</v>
      </c>
      <c r="N53" s="64" t="str">
        <f t="shared" ref="N53:N66" si="68">IF(ISNUMBER(O53),AVERAGE(O53:P53),"-")</f>
        <v>-</v>
      </c>
      <c r="O53" s="63" t="s">
        <v>257</v>
      </c>
      <c r="P53" s="63" t="s">
        <v>257</v>
      </c>
      <c r="Q53" s="63" t="s">
        <v>257</v>
      </c>
      <c r="R53" s="63" t="s">
        <v>257</v>
      </c>
      <c r="S53" s="63" t="s">
        <v>257</v>
      </c>
      <c r="T53" s="101">
        <v>8</v>
      </c>
      <c r="U53" s="63" t="s">
        <v>315</v>
      </c>
      <c r="V53" s="63">
        <v>1</v>
      </c>
      <c r="W53" s="63">
        <v>4</v>
      </c>
      <c r="X53" s="101">
        <v>12</v>
      </c>
      <c r="Y53" s="63">
        <v>1</v>
      </c>
      <c r="Z53" s="65" t="s">
        <v>233</v>
      </c>
      <c r="AA53" s="63">
        <f>'Способности и классы'!$G$28</f>
        <v>1.1499999999999999</v>
      </c>
      <c r="AB53" s="63">
        <v>0</v>
      </c>
      <c r="AC53" s="66" t="s">
        <v>753</v>
      </c>
      <c r="AD53" s="66"/>
      <c r="AE53" s="63">
        <v>1.2</v>
      </c>
      <c r="AF53" s="63">
        <v>0</v>
      </c>
      <c r="AG53" s="67"/>
      <c r="AH53" s="68">
        <f t="shared" si="2"/>
        <v>0.34482758620689657</v>
      </c>
      <c r="AI53" s="68">
        <f t="shared" si="3"/>
        <v>11199.999999999991</v>
      </c>
      <c r="AJ53" s="68">
        <f t="shared" si="4"/>
        <v>13.424681941003326</v>
      </c>
      <c r="AK53" s="68">
        <f t="shared" si="5"/>
        <v>1.4814814814814814</v>
      </c>
      <c r="AL53" s="68">
        <f t="shared" si="6"/>
        <v>279.99999999999977</v>
      </c>
      <c r="AM53" s="68">
        <f t="shared" si="7"/>
        <v>4.226948885551427</v>
      </c>
      <c r="AN53" s="68">
        <f t="shared" si="8"/>
        <v>2.6923076923076921</v>
      </c>
      <c r="AO53" s="68">
        <f t="shared" si="9"/>
        <v>46.666666666666671</v>
      </c>
      <c r="AP53" s="68">
        <f t="shared" si="10"/>
        <v>2.5271829268405739</v>
      </c>
      <c r="AQ53" s="68">
        <f t="shared" si="11"/>
        <v>4</v>
      </c>
      <c r="AR53" s="68">
        <f t="shared" si="12"/>
        <v>23.333333333333339</v>
      </c>
      <c r="AS53" s="68">
        <f t="shared" si="13"/>
        <v>2.0247281343519794</v>
      </c>
      <c r="AT53" s="68">
        <f t="shared" si="14"/>
        <v>5.6521739130434785</v>
      </c>
      <c r="AU53" s="68">
        <f t="shared" si="15"/>
        <v>15.555555555555554</v>
      </c>
      <c r="AV53" s="68">
        <f t="shared" si="16"/>
        <v>1.6589565250894165</v>
      </c>
      <c r="AW53" s="68">
        <f t="shared" si="17"/>
        <v>7.2727272727272725</v>
      </c>
      <c r="AX53" s="68">
        <f t="shared" si="18"/>
        <v>8.75</v>
      </c>
      <c r="AY53" s="68">
        <f t="shared" si="19"/>
        <v>1.1225203409220321</v>
      </c>
      <c r="AZ53" s="68">
        <f t="shared" si="20"/>
        <v>9.0476190476190474</v>
      </c>
      <c r="BA53" s="68">
        <f t="shared" si="21"/>
        <v>7</v>
      </c>
      <c r="BB53" s="68">
        <f t="shared" si="22"/>
        <v>0.81966594885471555</v>
      </c>
      <c r="BC53" s="68">
        <f t="shared" si="23"/>
        <v>11.578947368421053</v>
      </c>
      <c r="BD53" s="68">
        <f t="shared" si="24"/>
        <v>7</v>
      </c>
      <c r="BE53" s="68">
        <f t="shared" si="25"/>
        <v>0.619951210225544</v>
      </c>
      <c r="BF53" s="68">
        <f t="shared" si="26"/>
        <v>13.888888888888889</v>
      </c>
      <c r="BG53" s="68">
        <f t="shared" si="27"/>
        <v>3.3333333333333339</v>
      </c>
      <c r="BH53" s="68">
        <f t="shared" si="28"/>
        <v>0.24000000000000005</v>
      </c>
      <c r="BI53" s="68">
        <f t="shared" si="29"/>
        <v>17.5</v>
      </c>
      <c r="BJ53" s="68">
        <f t="shared" si="30"/>
        <v>2.9166666666666661</v>
      </c>
      <c r="BK53" s="68">
        <f t="shared" si="31"/>
        <v>0.16666666666666663</v>
      </c>
      <c r="BL53" s="68">
        <f t="shared" si="32"/>
        <v>20.666666666666668</v>
      </c>
      <c r="BM53" s="68">
        <f t="shared" si="33"/>
        <v>2.2222222222222223</v>
      </c>
      <c r="BN53" s="68">
        <f t="shared" si="34"/>
        <v>0.10752688172043011</v>
      </c>
      <c r="BO53" s="68">
        <f t="shared" si="35"/>
        <v>24.285714285714288</v>
      </c>
      <c r="BP53" s="68">
        <f t="shared" si="36"/>
        <v>1.75</v>
      </c>
      <c r="BQ53" s="68">
        <f t="shared" si="37"/>
        <v>7.2058823529411759E-2</v>
      </c>
      <c r="BR53" s="68">
        <f t="shared" si="38"/>
        <v>34.25925925925926</v>
      </c>
      <c r="BS53" s="68">
        <f t="shared" si="39"/>
        <v>2.6923076923076921</v>
      </c>
      <c r="BT53" s="68">
        <f t="shared" si="40"/>
        <v>8.9244073926794232E-2</v>
      </c>
      <c r="BU53" s="68">
        <f t="shared" si="41"/>
        <v>45.454545454545446</v>
      </c>
      <c r="BV53" s="68">
        <f t="shared" si="42"/>
        <v>1.5555555555555556</v>
      </c>
      <c r="BW53" s="68">
        <f t="shared" si="43"/>
        <v>7.3128869627873808E-2</v>
      </c>
      <c r="BX53" s="68">
        <f t="shared" si="44"/>
        <v>61.428571428571431</v>
      </c>
      <c r="BY53" s="68">
        <f t="shared" si="45"/>
        <v>1.4</v>
      </c>
      <c r="BZ53" s="68">
        <f t="shared" si="46"/>
        <v>9.410192605934653E-2</v>
      </c>
      <c r="CA53" s="68">
        <f t="shared" si="47"/>
        <v>95.833333333333343</v>
      </c>
      <c r="CB53" s="68">
        <f t="shared" si="48"/>
        <v>1.4</v>
      </c>
      <c r="CC53" s="68">
        <f t="shared" si="49"/>
        <v>0.12086643724448036</v>
      </c>
      <c r="CD53" s="68">
        <f t="shared" si="50"/>
        <v>3920</v>
      </c>
      <c r="CE53" s="68">
        <f t="shared" si="51"/>
        <v>1.2727272727272727</v>
      </c>
      <c r="CF53" s="68">
        <f t="shared" si="52"/>
        <v>4.023274951809494E-2</v>
      </c>
      <c r="CG53" s="68">
        <f t="shared" si="53"/>
        <v>5199.9999999999991</v>
      </c>
      <c r="CH53" s="68">
        <f t="shared" si="54"/>
        <v>1.1666666666666667</v>
      </c>
      <c r="CI53" s="68">
        <f t="shared" si="55"/>
        <v>6.5171335385862672E-2</v>
      </c>
      <c r="CJ53" s="68">
        <f t="shared" si="56"/>
        <v>7333.3333333333321</v>
      </c>
      <c r="CK53" s="68">
        <f t="shared" si="57"/>
        <v>1.1666666666666667</v>
      </c>
      <c r="CL53" s="68">
        <f t="shared" si="58"/>
        <v>9.0251093991115791E-2</v>
      </c>
      <c r="CM53" s="68">
        <f t="shared" si="59"/>
        <v>12000.000000000002</v>
      </c>
      <c r="CN53" s="68">
        <f t="shared" si="60"/>
        <v>1.0769230769230769</v>
      </c>
      <c r="CO53" s="68">
        <f t="shared" si="61"/>
        <v>9.7330926915926458E-2</v>
      </c>
      <c r="CP53">
        <f t="shared" si="62"/>
        <v>0.14328229366366432</v>
      </c>
      <c r="CQ53">
        <f t="shared" si="63"/>
        <v>45.970265290477755</v>
      </c>
      <c r="CR53">
        <f t="shared" si="64"/>
        <v>46</v>
      </c>
    </row>
    <row r="54" spans="1:96" ht="21">
      <c r="A54" s="248"/>
      <c r="B54" s="78" t="s">
        <v>99</v>
      </c>
      <c r="C54" s="86" t="s">
        <v>80</v>
      </c>
      <c r="D54" s="57">
        <v>3</v>
      </c>
      <c r="E54" s="57">
        <v>18</v>
      </c>
      <c r="F54" s="58" t="str">
        <f t="shared" si="67"/>
        <v>2-3</v>
      </c>
      <c r="G54" s="58">
        <f t="shared" si="1"/>
        <v>2.5</v>
      </c>
      <c r="H54" s="57">
        <v>2</v>
      </c>
      <c r="I54" s="57">
        <v>3</v>
      </c>
      <c r="J54" s="57">
        <v>3</v>
      </c>
      <c r="K54" s="104">
        <v>5</v>
      </c>
      <c r="L54" s="57" t="s">
        <v>275</v>
      </c>
      <c r="M54" s="57">
        <v>1</v>
      </c>
      <c r="N54" s="58">
        <f t="shared" si="68"/>
        <v>2.5</v>
      </c>
      <c r="O54" s="57">
        <v>2</v>
      </c>
      <c r="P54" s="57">
        <v>3</v>
      </c>
      <c r="Q54" s="57">
        <v>1</v>
      </c>
      <c r="R54" s="57" t="s">
        <v>257</v>
      </c>
      <c r="S54" s="57" t="s">
        <v>271</v>
      </c>
      <c r="T54" s="95">
        <v>3</v>
      </c>
      <c r="U54" s="57" t="s">
        <v>310</v>
      </c>
      <c r="V54" s="57">
        <v>1</v>
      </c>
      <c r="W54" s="57">
        <v>5</v>
      </c>
      <c r="X54" s="95">
        <v>9</v>
      </c>
      <c r="Y54" s="57">
        <v>2</v>
      </c>
      <c r="Z54" s="59" t="s">
        <v>231</v>
      </c>
      <c r="AA54" s="57">
        <f>'Способности и классы'!$G$16</f>
        <v>1.4</v>
      </c>
      <c r="AB54" s="57">
        <v>0</v>
      </c>
      <c r="AC54" s="60" t="s">
        <v>506</v>
      </c>
      <c r="AD54" s="60"/>
      <c r="AE54" s="57">
        <v>1.75</v>
      </c>
      <c r="AF54" s="57">
        <v>0</v>
      </c>
      <c r="AG54" s="61"/>
      <c r="AH54" s="62">
        <f t="shared" si="2"/>
        <v>0.39283710065919308</v>
      </c>
      <c r="AI54" s="62">
        <f t="shared" si="3"/>
        <v>90.000000000000014</v>
      </c>
      <c r="AJ54" s="62">
        <f t="shared" si="4"/>
        <v>3.8905186639530296</v>
      </c>
      <c r="AK54" s="62">
        <f t="shared" si="5"/>
        <v>1.6396678984035884</v>
      </c>
      <c r="AL54" s="62">
        <f t="shared" si="6"/>
        <v>29.999999999999996</v>
      </c>
      <c r="AM54" s="62">
        <f t="shared" si="7"/>
        <v>2.2240803556184559</v>
      </c>
      <c r="AN54" s="62">
        <f t="shared" si="8"/>
        <v>2.9998469504883829</v>
      </c>
      <c r="AO54" s="62">
        <f t="shared" si="9"/>
        <v>40.000000000000007</v>
      </c>
      <c r="AP54" s="62">
        <f t="shared" si="10"/>
        <v>2.3206641344388848</v>
      </c>
      <c r="AQ54" s="62">
        <f t="shared" si="11"/>
        <v>4.714045207910317</v>
      </c>
      <c r="AR54" s="62">
        <f t="shared" si="12"/>
        <v>12</v>
      </c>
      <c r="AS54" s="62">
        <f t="shared" si="13"/>
        <v>1.4531652409004676</v>
      </c>
      <c r="AT54" s="62">
        <f t="shared" si="14"/>
        <v>6.4507987055614855</v>
      </c>
      <c r="AU54" s="62">
        <f t="shared" si="15"/>
        <v>7.5</v>
      </c>
      <c r="AV54" s="62">
        <f t="shared" si="16"/>
        <v>1.0782609734005262</v>
      </c>
      <c r="AW54" s="62">
        <f t="shared" si="17"/>
        <v>8.3805248140627864</v>
      </c>
      <c r="AX54" s="62">
        <f t="shared" si="18"/>
        <v>5.1428571428571432</v>
      </c>
      <c r="AY54" s="62">
        <f t="shared" si="19"/>
        <v>0.73698437058821331</v>
      </c>
      <c r="AZ54" s="62">
        <f t="shared" si="20"/>
        <v>10.537277523564239</v>
      </c>
      <c r="BA54" s="62">
        <f t="shared" si="21"/>
        <v>3.7499999999999996</v>
      </c>
      <c r="BB54" s="62">
        <f t="shared" si="22"/>
        <v>0.44901382010142166</v>
      </c>
      <c r="BC54" s="62">
        <f t="shared" si="23"/>
        <v>12.96362432175337</v>
      </c>
      <c r="BD54" s="62">
        <f t="shared" si="24"/>
        <v>6.4285714285714279</v>
      </c>
      <c r="BE54" s="62">
        <f t="shared" si="25"/>
        <v>0.51359245491984806</v>
      </c>
      <c r="BF54" s="62">
        <f t="shared" si="26"/>
        <v>15.713484026367723</v>
      </c>
      <c r="BG54" s="62">
        <f t="shared" si="27"/>
        <v>2.25</v>
      </c>
      <c r="BH54" s="62">
        <f t="shared" si="28"/>
        <v>0.14318912319027588</v>
      </c>
      <c r="BI54" s="62">
        <f t="shared" si="29"/>
        <v>18.856180831641268</v>
      </c>
      <c r="BJ54" s="62">
        <f t="shared" si="30"/>
        <v>2</v>
      </c>
      <c r="BK54" s="62">
        <f t="shared" si="31"/>
        <v>0.10606601717798213</v>
      </c>
      <c r="BL54" s="62">
        <f t="shared" si="32"/>
        <v>22.482369453110742</v>
      </c>
      <c r="BM54" s="62">
        <f t="shared" si="33"/>
        <v>1.8</v>
      </c>
      <c r="BN54" s="62">
        <f t="shared" si="34"/>
        <v>8.0062735547251032E-2</v>
      </c>
      <c r="BO54" s="62">
        <f t="shared" si="35"/>
        <v>29.141370376172866</v>
      </c>
      <c r="BP54" s="62">
        <f t="shared" si="36"/>
        <v>1.8</v>
      </c>
      <c r="BQ54" s="62">
        <f t="shared" si="37"/>
        <v>6.1767857062471954E-2</v>
      </c>
      <c r="BR54" s="62">
        <f t="shared" si="38"/>
        <v>34.883934538536344</v>
      </c>
      <c r="BS54" s="62">
        <f t="shared" si="39"/>
        <v>2.5174825174825175</v>
      </c>
      <c r="BT54" s="62">
        <f t="shared" si="40"/>
        <v>8.23045700281647E-2</v>
      </c>
      <c r="BU54" s="62">
        <f t="shared" si="41"/>
        <v>41.902624070313927</v>
      </c>
      <c r="BV54" s="62">
        <f t="shared" si="42"/>
        <v>1.5</v>
      </c>
      <c r="BW54" s="62">
        <f t="shared" si="43"/>
        <v>7.5724040615489499E-2</v>
      </c>
      <c r="BX54" s="62">
        <f t="shared" si="44"/>
        <v>50.675985985035908</v>
      </c>
      <c r="BY54" s="62">
        <f t="shared" si="45"/>
        <v>1.3846153846153846</v>
      </c>
      <c r="BZ54" s="62">
        <f t="shared" si="46"/>
        <v>0.10539726489592637</v>
      </c>
      <c r="CA54" s="62">
        <f t="shared" si="47"/>
        <v>1734.7686365109967</v>
      </c>
      <c r="CB54" s="62">
        <f t="shared" si="48"/>
        <v>1.2857142857142858</v>
      </c>
      <c r="CC54" s="62">
        <f t="shared" si="49"/>
        <v>2.7223969768760251E-2</v>
      </c>
      <c r="CD54" s="62">
        <f t="shared" si="50"/>
        <v>1847.9057215008443</v>
      </c>
      <c r="CE54" s="62">
        <f t="shared" si="51"/>
        <v>1.2</v>
      </c>
      <c r="CF54" s="62">
        <f t="shared" si="52"/>
        <v>5.3088514634016745E-2</v>
      </c>
      <c r="CG54" s="62">
        <f t="shared" si="53"/>
        <v>1961.0428064906919</v>
      </c>
      <c r="CH54" s="62">
        <f t="shared" si="54"/>
        <v>1.125</v>
      </c>
      <c r="CI54" s="62">
        <f t="shared" si="55"/>
        <v>8.8423208761711572E-2</v>
      </c>
      <c r="CJ54" s="62">
        <f t="shared" si="56"/>
        <v>2074.1798914805395</v>
      </c>
      <c r="CK54" s="62">
        <f t="shared" si="57"/>
        <v>1.125</v>
      </c>
      <c r="CL54" s="62">
        <f t="shared" si="58"/>
        <v>0.12645446784246742</v>
      </c>
      <c r="CM54" s="62">
        <f t="shared" si="59"/>
        <v>2262.7416997969517</v>
      </c>
      <c r="CN54" s="62">
        <f t="shared" si="60"/>
        <v>1.0588235294117647</v>
      </c>
      <c r="CO54" s="62">
        <f t="shared" si="61"/>
        <v>0.14707780872760154</v>
      </c>
      <c r="CP54">
        <f t="shared" si="62"/>
        <v>0.14753574598449837</v>
      </c>
      <c r="CQ54">
        <f t="shared" si="63"/>
        <v>46.511345460268146</v>
      </c>
      <c r="CR54">
        <f t="shared" si="64"/>
        <v>47</v>
      </c>
    </row>
    <row r="55" spans="1:96" ht="21">
      <c r="A55" s="248"/>
      <c r="B55" s="76" t="s">
        <v>30</v>
      </c>
      <c r="C55" s="84" t="s">
        <v>15</v>
      </c>
      <c r="D55" s="69">
        <v>2</v>
      </c>
      <c r="E55" s="69">
        <v>20</v>
      </c>
      <c r="F55" s="70" t="str">
        <f t="shared" si="67"/>
        <v>2-6</v>
      </c>
      <c r="G55" s="70">
        <f t="shared" si="1"/>
        <v>4</v>
      </c>
      <c r="H55" s="70">
        <v>2</v>
      </c>
      <c r="I55" s="70">
        <v>6</v>
      </c>
      <c r="J55" s="70">
        <v>1</v>
      </c>
      <c r="K55" s="102">
        <v>7</v>
      </c>
      <c r="L55" s="69" t="s">
        <v>269</v>
      </c>
      <c r="M55" s="69">
        <v>1</v>
      </c>
      <c r="N55" s="70" t="str">
        <f t="shared" si="68"/>
        <v>-</v>
      </c>
      <c r="O55" s="71" t="s">
        <v>257</v>
      </c>
      <c r="P55" s="71" t="s">
        <v>257</v>
      </c>
      <c r="Q55" s="69" t="s">
        <v>257</v>
      </c>
      <c r="R55" s="69" t="s">
        <v>257</v>
      </c>
      <c r="S55" s="69" t="s">
        <v>257</v>
      </c>
      <c r="T55" s="93">
        <v>8</v>
      </c>
      <c r="U55" s="69" t="s">
        <v>315</v>
      </c>
      <c r="V55" s="69">
        <v>1</v>
      </c>
      <c r="W55" s="69">
        <v>4</v>
      </c>
      <c r="X55" s="93">
        <v>11</v>
      </c>
      <c r="Y55" s="69">
        <v>1</v>
      </c>
      <c r="Z55" s="72" t="s">
        <v>233</v>
      </c>
      <c r="AA55" s="69">
        <f>'Способности и классы'!$G$28</f>
        <v>1.1499999999999999</v>
      </c>
      <c r="AB55" s="69">
        <v>0</v>
      </c>
      <c r="AC55" s="73" t="s">
        <v>573</v>
      </c>
      <c r="AD55" s="73"/>
      <c r="AE55" s="69">
        <v>1.1000000000000001</v>
      </c>
      <c r="AF55" s="69">
        <v>0</v>
      </c>
      <c r="AG55" s="74"/>
      <c r="AH55" s="75">
        <f t="shared" si="2"/>
        <v>0.26315789473684209</v>
      </c>
      <c r="AI55" s="75">
        <f t="shared" si="3"/>
        <v>15999.999999999985</v>
      </c>
      <c r="AJ55" s="75">
        <f t="shared" si="4"/>
        <v>15.702756449705221</v>
      </c>
      <c r="AK55" s="75">
        <f t="shared" si="5"/>
        <v>1.1111111111111112</v>
      </c>
      <c r="AL55" s="75">
        <f t="shared" si="6"/>
        <v>200.00000000000006</v>
      </c>
      <c r="AM55" s="75">
        <f t="shared" si="7"/>
        <v>4.1706134445448715</v>
      </c>
      <c r="AN55" s="75">
        <f t="shared" si="8"/>
        <v>2</v>
      </c>
      <c r="AO55" s="75">
        <f t="shared" si="9"/>
        <v>66.666666666666671</v>
      </c>
      <c r="AP55" s="75">
        <f t="shared" si="10"/>
        <v>3.1256157901656021</v>
      </c>
      <c r="AQ55" s="75">
        <f t="shared" si="11"/>
        <v>3.0303030303030303</v>
      </c>
      <c r="AR55" s="75">
        <f t="shared" si="12"/>
        <v>22.222222222222218</v>
      </c>
      <c r="AS55" s="75">
        <f t="shared" si="13"/>
        <v>2.2188123291894932</v>
      </c>
      <c r="AT55" s="75">
        <f t="shared" si="14"/>
        <v>4.193548387096774</v>
      </c>
      <c r="AU55" s="75">
        <f t="shared" si="15"/>
        <v>16.666666666666664</v>
      </c>
      <c r="AV55" s="75">
        <f t="shared" si="16"/>
        <v>1.9935794376846321</v>
      </c>
      <c r="AW55" s="75">
        <f t="shared" si="17"/>
        <v>5.5172413793103452</v>
      </c>
      <c r="AX55" s="75">
        <f t="shared" si="18"/>
        <v>10</v>
      </c>
      <c r="AY55" s="75">
        <f t="shared" si="19"/>
        <v>1.4501861715189839</v>
      </c>
      <c r="AZ55" s="75">
        <f t="shared" si="20"/>
        <v>7.0370370370370363</v>
      </c>
      <c r="BA55" s="75">
        <f t="shared" si="21"/>
        <v>8.3333333333333339</v>
      </c>
      <c r="BB55" s="75">
        <f t="shared" si="22"/>
        <v>1.1400067184703124</v>
      </c>
      <c r="BC55" s="75">
        <f t="shared" si="23"/>
        <v>9.4017094017094003</v>
      </c>
      <c r="BD55" s="75">
        <f t="shared" si="24"/>
        <v>10</v>
      </c>
      <c r="BE55" s="75">
        <f t="shared" si="25"/>
        <v>1.0603604426455746</v>
      </c>
      <c r="BF55" s="75">
        <f t="shared" si="26"/>
        <v>13.020833333333334</v>
      </c>
      <c r="BG55" s="75">
        <f t="shared" si="27"/>
        <v>4.1666666666666661</v>
      </c>
      <c r="BH55" s="75">
        <f t="shared" si="28"/>
        <v>0.31999999999999995</v>
      </c>
      <c r="BI55" s="75">
        <f t="shared" si="29"/>
        <v>18.18181818181818</v>
      </c>
      <c r="BJ55" s="75">
        <f t="shared" si="30"/>
        <v>3.7037037037037033</v>
      </c>
      <c r="BK55" s="75">
        <f t="shared" si="31"/>
        <v>0.20370370370370369</v>
      </c>
      <c r="BL55" s="75">
        <f t="shared" si="32"/>
        <v>25.833333333333336</v>
      </c>
      <c r="BM55" s="75">
        <f t="shared" si="33"/>
        <v>2.8571428571428572</v>
      </c>
      <c r="BN55" s="75">
        <f t="shared" si="34"/>
        <v>0.11059907834101382</v>
      </c>
      <c r="BO55" s="75">
        <f t="shared" si="35"/>
        <v>37.777777777777779</v>
      </c>
      <c r="BP55" s="75">
        <f t="shared" si="36"/>
        <v>2.5</v>
      </c>
      <c r="BQ55" s="75">
        <f t="shared" si="37"/>
        <v>6.6176470588235295E-2</v>
      </c>
      <c r="BR55" s="75">
        <f t="shared" si="38"/>
        <v>54.411764705882348</v>
      </c>
      <c r="BS55" s="75">
        <f t="shared" si="39"/>
        <v>3.8461538461538458</v>
      </c>
      <c r="BT55" s="75">
        <f t="shared" si="40"/>
        <v>8.0698813354857485E-2</v>
      </c>
      <c r="BU55" s="75">
        <f t="shared" si="41"/>
        <v>88.888888888888872</v>
      </c>
      <c r="BV55" s="75">
        <f t="shared" si="42"/>
        <v>2.2222222222222223</v>
      </c>
      <c r="BW55" s="75">
        <f t="shared" si="43"/>
        <v>5.733284679891134E-2</v>
      </c>
      <c r="BX55" s="75">
        <f t="shared" si="44"/>
        <v>165.38461538461542</v>
      </c>
      <c r="BY55" s="75">
        <f t="shared" si="45"/>
        <v>2</v>
      </c>
      <c r="BZ55" s="75">
        <f t="shared" si="46"/>
        <v>6.3326327854110728E-2</v>
      </c>
      <c r="CA55" s="75">
        <f t="shared" si="47"/>
        <v>418.18181818181824</v>
      </c>
      <c r="CB55" s="75">
        <f t="shared" si="48"/>
        <v>2</v>
      </c>
      <c r="CC55" s="75">
        <f t="shared" si="49"/>
        <v>6.9156407480812448E-2</v>
      </c>
      <c r="CD55" s="75">
        <f t="shared" si="50"/>
        <v>1088.888888888888</v>
      </c>
      <c r="CE55" s="75">
        <f t="shared" si="51"/>
        <v>1.8181818181818181</v>
      </c>
      <c r="CF55" s="75">
        <f t="shared" si="52"/>
        <v>7.7457147221555223E-2</v>
      </c>
      <c r="CG55" s="75">
        <f t="shared" si="53"/>
        <v>1299.9999999999989</v>
      </c>
      <c r="CH55" s="75">
        <f t="shared" si="54"/>
        <v>1.6666666666666667</v>
      </c>
      <c r="CI55" s="75">
        <f t="shared" si="55"/>
        <v>0.11483367247104295</v>
      </c>
      <c r="CJ55" s="75">
        <f t="shared" si="56"/>
        <v>43999.999999999964</v>
      </c>
      <c r="CK55" s="75">
        <f t="shared" si="57"/>
        <v>1.6666666666666667</v>
      </c>
      <c r="CL55" s="75">
        <f t="shared" si="58"/>
        <v>6.0821751168088467E-2</v>
      </c>
      <c r="CM55" s="75">
        <f t="shared" si="59"/>
        <v>47999.999999999956</v>
      </c>
      <c r="CN55" s="75">
        <f t="shared" si="60"/>
        <v>1.5384615384615385</v>
      </c>
      <c r="CO55" s="75">
        <f t="shared" si="61"/>
        <v>7.5242176807446104E-2</v>
      </c>
      <c r="CP55">
        <f t="shared" si="62"/>
        <v>0.15193218743462389</v>
      </c>
      <c r="CQ55">
        <f t="shared" si="63"/>
        <v>47.060866170609842</v>
      </c>
      <c r="CR55">
        <f t="shared" si="64"/>
        <v>48</v>
      </c>
    </row>
    <row r="56" spans="1:96" ht="60">
      <c r="A56" s="248"/>
      <c r="B56" s="144" t="s">
        <v>52</v>
      </c>
      <c r="C56" s="145" t="s">
        <v>54</v>
      </c>
      <c r="D56" s="146">
        <v>2</v>
      </c>
      <c r="E56" s="146">
        <v>13</v>
      </c>
      <c r="F56" s="147" t="str">
        <f t="shared" si="67"/>
        <v>2-4</v>
      </c>
      <c r="G56" s="147">
        <f t="shared" si="1"/>
        <v>3</v>
      </c>
      <c r="H56" s="146">
        <v>2</v>
      </c>
      <c r="I56" s="146">
        <v>4</v>
      </c>
      <c r="J56" s="146">
        <v>1</v>
      </c>
      <c r="K56" s="148">
        <v>9</v>
      </c>
      <c r="L56" s="146" t="s">
        <v>279</v>
      </c>
      <c r="M56" s="146">
        <v>1</v>
      </c>
      <c r="N56" s="147" t="str">
        <f t="shared" si="68"/>
        <v>-</v>
      </c>
      <c r="O56" s="146" t="s">
        <v>257</v>
      </c>
      <c r="P56" s="146" t="s">
        <v>257</v>
      </c>
      <c r="Q56" s="146" t="s">
        <v>257</v>
      </c>
      <c r="R56" s="146" t="s">
        <v>257</v>
      </c>
      <c r="S56" s="146" t="s">
        <v>257</v>
      </c>
      <c r="T56" s="149">
        <v>5</v>
      </c>
      <c r="U56" s="146" t="s">
        <v>328</v>
      </c>
      <c r="V56" s="146">
        <v>1</v>
      </c>
      <c r="W56" s="146">
        <v>3</v>
      </c>
      <c r="X56" s="149">
        <v>15</v>
      </c>
      <c r="Y56" s="146">
        <v>2</v>
      </c>
      <c r="Z56" s="150" t="s">
        <v>253</v>
      </c>
      <c r="AA56" s="146">
        <f>'Способности и классы'!$G$17</f>
        <v>1.3</v>
      </c>
      <c r="AB56" s="146">
        <v>0</v>
      </c>
      <c r="AC56" s="151" t="s">
        <v>755</v>
      </c>
      <c r="AD56" s="151"/>
      <c r="AE56" s="146">
        <v>1.1000000000000001</v>
      </c>
      <c r="AF56" s="146">
        <v>0</v>
      </c>
      <c r="AG56" s="152"/>
      <c r="AH56" s="153">
        <f t="shared" si="2"/>
        <v>0.24382992454708535</v>
      </c>
      <c r="AI56" s="153">
        <f t="shared" si="3"/>
        <v>259.99999999999977</v>
      </c>
      <c r="AJ56" s="153">
        <f t="shared" si="4"/>
        <v>5.7144124843396407</v>
      </c>
      <c r="AK56" s="153">
        <f t="shared" si="5"/>
        <v>1.0475656017578481</v>
      </c>
      <c r="AL56" s="153">
        <f t="shared" si="6"/>
        <v>129.99999999999989</v>
      </c>
      <c r="AM56" s="153">
        <f t="shared" si="7"/>
        <v>3.7651699492349233</v>
      </c>
      <c r="AN56" s="153">
        <f t="shared" si="8"/>
        <v>1.9037490262714738</v>
      </c>
      <c r="AO56" s="153">
        <f t="shared" si="9"/>
        <v>43.333333333333336</v>
      </c>
      <c r="AP56" s="153">
        <f t="shared" si="10"/>
        <v>2.7611756263481619</v>
      </c>
      <c r="AQ56" s="153">
        <f t="shared" si="11"/>
        <v>2.8284271247461898</v>
      </c>
      <c r="AR56" s="153">
        <f t="shared" si="12"/>
        <v>86.666666666666586</v>
      </c>
      <c r="AS56" s="153">
        <f t="shared" si="13"/>
        <v>3.9311791875676869</v>
      </c>
      <c r="AT56" s="153">
        <f t="shared" si="14"/>
        <v>3.9966905023587467</v>
      </c>
      <c r="AU56" s="153">
        <f t="shared" si="15"/>
        <v>64.999999999999943</v>
      </c>
      <c r="AV56" s="153">
        <f t="shared" si="16"/>
        <v>4.0327975361144253</v>
      </c>
      <c r="AW56" s="153">
        <f t="shared" si="17"/>
        <v>5.1425947722657996</v>
      </c>
      <c r="AX56" s="153">
        <f t="shared" si="18"/>
        <v>26.000000000000007</v>
      </c>
      <c r="AY56" s="153">
        <f t="shared" si="19"/>
        <v>2.7534005985052716</v>
      </c>
      <c r="AZ56" s="153">
        <f t="shared" si="20"/>
        <v>6.3976327821640009</v>
      </c>
      <c r="BA56" s="153">
        <f t="shared" si="21"/>
        <v>13.000000000000004</v>
      </c>
      <c r="BB56" s="153">
        <f t="shared" si="22"/>
        <v>1.7323719136105811</v>
      </c>
      <c r="BC56" s="153">
        <f t="shared" si="23"/>
        <v>8.1875522032126558</v>
      </c>
      <c r="BD56" s="153">
        <f t="shared" si="24"/>
        <v>5.4166666666666661</v>
      </c>
      <c r="BE56" s="153">
        <f t="shared" si="25"/>
        <v>0.67538144841640158</v>
      </c>
      <c r="BF56" s="153">
        <f t="shared" si="26"/>
        <v>9.8209275164798271</v>
      </c>
      <c r="BG56" s="153">
        <f t="shared" si="27"/>
        <v>4.6428571428571423</v>
      </c>
      <c r="BH56" s="153">
        <f t="shared" si="28"/>
        <v>0.47275139085043455</v>
      </c>
      <c r="BI56" s="153">
        <f t="shared" si="29"/>
        <v>13.749298523071756</v>
      </c>
      <c r="BJ56" s="153">
        <f t="shared" si="30"/>
        <v>3.25</v>
      </c>
      <c r="BK56" s="153">
        <f t="shared" si="31"/>
        <v>0.23637569542521733</v>
      </c>
      <c r="BL56" s="153">
        <f t="shared" si="32"/>
        <v>18.266925180652475</v>
      </c>
      <c r="BM56" s="153">
        <f t="shared" si="33"/>
        <v>2.4074074074074074</v>
      </c>
      <c r="BN56" s="153">
        <f t="shared" si="34"/>
        <v>0.1317905111888906</v>
      </c>
      <c r="BO56" s="153">
        <f t="shared" si="35"/>
        <v>24.532276081982264</v>
      </c>
      <c r="BP56" s="153">
        <f t="shared" si="36"/>
        <v>2.0634920634920637</v>
      </c>
      <c r="BQ56" s="153">
        <f t="shared" si="37"/>
        <v>8.4113355670556639E-2</v>
      </c>
      <c r="BR56" s="153">
        <f t="shared" si="38"/>
        <v>36.33743181097536</v>
      </c>
      <c r="BS56" s="153">
        <f t="shared" si="39"/>
        <v>2</v>
      </c>
      <c r="BT56" s="153">
        <f t="shared" si="40"/>
        <v>6.3627077757541159E-2</v>
      </c>
      <c r="BU56" s="153">
        <f t="shared" si="41"/>
        <v>51.425947722657995</v>
      </c>
      <c r="BV56" s="153">
        <f t="shared" si="42"/>
        <v>1.3131313131313131</v>
      </c>
      <c r="BW56" s="153">
        <f t="shared" si="43"/>
        <v>5.8280401716506176E-2</v>
      </c>
      <c r="BX56" s="153">
        <f t="shared" si="44"/>
        <v>76.013978977553847</v>
      </c>
      <c r="BY56" s="153">
        <f t="shared" si="45"/>
        <v>1.0833333333333333</v>
      </c>
      <c r="BZ56" s="153">
        <f t="shared" si="46"/>
        <v>7.0172653613564187E-2</v>
      </c>
      <c r="CA56" s="153">
        <f t="shared" si="47"/>
        <v>135.52879972742159</v>
      </c>
      <c r="CB56" s="153">
        <f t="shared" si="48"/>
        <v>1.0833333333333333</v>
      </c>
      <c r="CC56" s="153">
        <f t="shared" si="49"/>
        <v>8.9405710134853766E-2</v>
      </c>
      <c r="CD56" s="153">
        <f t="shared" si="50"/>
        <v>6929.6464556281662</v>
      </c>
      <c r="CE56" s="153">
        <f t="shared" si="51"/>
        <v>1</v>
      </c>
      <c r="CF56" s="153">
        <f t="shared" si="52"/>
        <v>2.9088114352005676E-2</v>
      </c>
      <c r="CG56" s="153">
        <f t="shared" si="53"/>
        <v>14707.821048680191</v>
      </c>
      <c r="CH56" s="153">
        <f t="shared" si="54"/>
        <v>0.9285714285714286</v>
      </c>
      <c r="CI56" s="153">
        <f t="shared" si="55"/>
        <v>4.3160529927524303E-2</v>
      </c>
      <c r="CJ56" s="153">
        <f t="shared" si="56"/>
        <v>31112.698372208062</v>
      </c>
      <c r="CK56" s="153">
        <f t="shared" si="57"/>
        <v>0.8666666666666667</v>
      </c>
      <c r="CL56" s="153">
        <f t="shared" si="58"/>
        <v>5.5892233407834287E-2</v>
      </c>
      <c r="CM56" s="153">
        <f t="shared" si="59"/>
        <v>33941.12549695425</v>
      </c>
      <c r="CN56" s="153">
        <f t="shared" si="60"/>
        <v>0.8666666666666667</v>
      </c>
      <c r="CO56" s="153">
        <f t="shared" si="61"/>
        <v>7.108557217128203E-2</v>
      </c>
      <c r="CP56">
        <f t="shared" si="62"/>
        <v>0.16569206748797047</v>
      </c>
      <c r="CQ56">
        <f t="shared" si="63"/>
        <v>48.721504068792072</v>
      </c>
      <c r="CR56">
        <f t="shared" si="64"/>
        <v>49</v>
      </c>
    </row>
    <row r="57" spans="1:96" ht="45">
      <c r="A57" s="248"/>
      <c r="B57" s="83" t="s">
        <v>230</v>
      </c>
      <c r="C57" s="91" t="s">
        <v>222</v>
      </c>
      <c r="D57" s="45">
        <v>2</v>
      </c>
      <c r="E57" s="45">
        <v>15</v>
      </c>
      <c r="F57" s="46" t="str">
        <f t="shared" si="67"/>
        <v>3-4</v>
      </c>
      <c r="G57" s="46">
        <f t="shared" si="1"/>
        <v>3.5</v>
      </c>
      <c r="H57" s="45">
        <v>3</v>
      </c>
      <c r="I57" s="45">
        <v>4</v>
      </c>
      <c r="J57" s="45">
        <v>3</v>
      </c>
      <c r="K57" s="109">
        <v>5</v>
      </c>
      <c r="L57" s="45" t="s">
        <v>602</v>
      </c>
      <c r="M57" s="45">
        <v>1</v>
      </c>
      <c r="N57" s="46" t="str">
        <f t="shared" si="68"/>
        <v>-</v>
      </c>
      <c r="O57" s="45" t="s">
        <v>257</v>
      </c>
      <c r="P57" s="45" t="s">
        <v>257</v>
      </c>
      <c r="Q57" s="45" t="s">
        <v>257</v>
      </c>
      <c r="R57" s="45" t="s">
        <v>257</v>
      </c>
      <c r="S57" s="45" t="s">
        <v>257</v>
      </c>
      <c r="T57" s="100">
        <v>5</v>
      </c>
      <c r="U57" s="45" t="s">
        <v>310</v>
      </c>
      <c r="V57" s="45">
        <v>1</v>
      </c>
      <c r="W57" s="45">
        <v>5</v>
      </c>
      <c r="X57" s="100">
        <v>7</v>
      </c>
      <c r="Y57" s="45">
        <v>1</v>
      </c>
      <c r="Z57" s="47" t="s">
        <v>231</v>
      </c>
      <c r="AA57" s="45">
        <f>'Способности и классы'!$G$16</f>
        <v>1.4</v>
      </c>
      <c r="AB57" s="45">
        <v>0</v>
      </c>
      <c r="AC57" s="48" t="s">
        <v>754</v>
      </c>
      <c r="AD57" s="48"/>
      <c r="AE57" s="45">
        <f>1.5*1.25</f>
        <v>1.875</v>
      </c>
      <c r="AF57" s="45">
        <v>0</v>
      </c>
      <c r="AG57" s="49"/>
      <c r="AH57" s="50">
        <f t="shared" si="2"/>
        <v>0.40404040404040403</v>
      </c>
      <c r="AI57" s="50">
        <f t="shared" si="3"/>
        <v>37.5</v>
      </c>
      <c r="AJ57" s="50">
        <f t="shared" si="4"/>
        <v>3.1038563810200444</v>
      </c>
      <c r="AK57" s="50">
        <f t="shared" si="5"/>
        <v>1.6666666666666667</v>
      </c>
      <c r="AL57" s="50">
        <f t="shared" si="6"/>
        <v>15</v>
      </c>
      <c r="AM57" s="50">
        <f t="shared" si="7"/>
        <v>1.8298550549433454</v>
      </c>
      <c r="AN57" s="50">
        <f t="shared" si="8"/>
        <v>3.1111111111111112</v>
      </c>
      <c r="AO57" s="50">
        <f t="shared" si="9"/>
        <v>50</v>
      </c>
      <c r="AP57" s="50">
        <f t="shared" si="10"/>
        <v>2.4658559746384596</v>
      </c>
      <c r="AQ57" s="50">
        <f t="shared" si="11"/>
        <v>4.597701149425288</v>
      </c>
      <c r="AR57" s="50">
        <f t="shared" si="12"/>
        <v>7.1428571428571441</v>
      </c>
      <c r="AS57" s="50">
        <f t="shared" si="13"/>
        <v>1.192703490519526</v>
      </c>
      <c r="AT57" s="50">
        <f t="shared" si="14"/>
        <v>6.4197530864197532</v>
      </c>
      <c r="AU57" s="50">
        <f t="shared" si="15"/>
        <v>4.6875</v>
      </c>
      <c r="AV57" s="50">
        <f t="shared" si="16"/>
        <v>0.8544988409768437</v>
      </c>
      <c r="AW57" s="50">
        <f t="shared" si="17"/>
        <v>8.2051282051282044</v>
      </c>
      <c r="AX57" s="50">
        <f t="shared" si="18"/>
        <v>3.3333333333333335</v>
      </c>
      <c r="AY57" s="50">
        <f t="shared" si="19"/>
        <v>0.5695027935515854</v>
      </c>
      <c r="AZ57" s="50">
        <f t="shared" si="20"/>
        <v>10.555555555555555</v>
      </c>
      <c r="BA57" s="50">
        <f t="shared" si="21"/>
        <v>3</v>
      </c>
      <c r="BB57" s="50">
        <f t="shared" si="22"/>
        <v>0.37719951280342723</v>
      </c>
      <c r="BC57" s="50">
        <f t="shared" si="23"/>
        <v>13.333333333333334</v>
      </c>
      <c r="BD57" s="50">
        <f t="shared" si="24"/>
        <v>6.2499999999999991</v>
      </c>
      <c r="BE57" s="50">
        <f t="shared" si="25"/>
        <v>0.48684892647002587</v>
      </c>
      <c r="BF57" s="50">
        <f t="shared" si="26"/>
        <v>15.873015873015873</v>
      </c>
      <c r="BG57" s="50">
        <f t="shared" si="27"/>
        <v>2.1428571428571428</v>
      </c>
      <c r="BH57" s="50">
        <f t="shared" si="28"/>
        <v>0.13499999999999998</v>
      </c>
      <c r="BI57" s="50">
        <f t="shared" si="29"/>
        <v>19.649122807017545</v>
      </c>
      <c r="BJ57" s="50">
        <f t="shared" si="30"/>
        <v>1.875</v>
      </c>
      <c r="BK57" s="50">
        <f t="shared" si="31"/>
        <v>9.5424107142857137E-2</v>
      </c>
      <c r="BL57" s="50">
        <f t="shared" si="32"/>
        <v>22.962962962962962</v>
      </c>
      <c r="BM57" s="50">
        <f t="shared" si="33"/>
        <v>1.6666666666666667</v>
      </c>
      <c r="BN57" s="50">
        <f t="shared" si="34"/>
        <v>7.2580645161290328E-2</v>
      </c>
      <c r="BO57" s="50">
        <f t="shared" si="35"/>
        <v>28.333333333333332</v>
      </c>
      <c r="BP57" s="50">
        <f t="shared" si="36"/>
        <v>1.6666666666666667</v>
      </c>
      <c r="BQ57" s="50">
        <f t="shared" si="37"/>
        <v>5.8823529411764712E-2</v>
      </c>
      <c r="BR57" s="50">
        <f t="shared" si="38"/>
        <v>32.888888888888893</v>
      </c>
      <c r="BS57" s="50">
        <f t="shared" si="39"/>
        <v>2.3076923076923075</v>
      </c>
      <c r="BT57" s="50">
        <f t="shared" si="40"/>
        <v>8.0135004518711569E-2</v>
      </c>
      <c r="BU57" s="50">
        <f t="shared" si="41"/>
        <v>41.025641025641022</v>
      </c>
      <c r="BV57" s="50">
        <f t="shared" si="42"/>
        <v>1.3636363636363635</v>
      </c>
      <c r="BW57" s="50">
        <f t="shared" si="43"/>
        <v>7.1494639173272381E-2</v>
      </c>
      <c r="BX57" s="50">
        <f t="shared" si="44"/>
        <v>52.121212121212118</v>
      </c>
      <c r="BY57" s="50">
        <f t="shared" si="45"/>
        <v>1.25</v>
      </c>
      <c r="BZ57" s="50">
        <f t="shared" si="46"/>
        <v>9.714818501372427E-2</v>
      </c>
      <c r="CA57" s="50">
        <f t="shared" si="47"/>
        <v>61.333333333333336</v>
      </c>
      <c r="CB57" s="50">
        <f t="shared" si="48"/>
        <v>1.25</v>
      </c>
      <c r="CC57" s="50">
        <f t="shared" si="49"/>
        <v>0.1427600601800402</v>
      </c>
      <c r="CD57" s="50">
        <f t="shared" si="50"/>
        <v>81.666666666666671</v>
      </c>
      <c r="CE57" s="50">
        <f t="shared" si="51"/>
        <v>1.1538461538461537</v>
      </c>
      <c r="CF57" s="50">
        <f t="shared" si="52"/>
        <v>0.18198736246997169</v>
      </c>
      <c r="CG57" s="50">
        <f t="shared" si="53"/>
        <v>2773.3333333333335</v>
      </c>
      <c r="CH57" s="50">
        <f t="shared" si="54"/>
        <v>1.0714285714285714</v>
      </c>
      <c r="CI57" s="50">
        <f t="shared" si="55"/>
        <v>7.7761096220803683E-2</v>
      </c>
      <c r="CJ57" s="50">
        <f t="shared" si="56"/>
        <v>2933.3333333333335</v>
      </c>
      <c r="CK57" s="50">
        <f t="shared" si="57"/>
        <v>1</v>
      </c>
      <c r="CL57" s="50">
        <f t="shared" si="58"/>
        <v>0.11129498882543294</v>
      </c>
      <c r="CM57" s="50">
        <f t="shared" si="59"/>
        <v>3200</v>
      </c>
      <c r="CN57" s="50">
        <f t="shared" si="60"/>
        <v>1</v>
      </c>
      <c r="CO57" s="50">
        <f t="shared" si="61"/>
        <v>0.13295739742362475</v>
      </c>
      <c r="CP57">
        <f t="shared" si="62"/>
        <v>0.17087467100840451</v>
      </c>
      <c r="CQ57">
        <f t="shared" si="63"/>
        <v>49.32545233055032</v>
      </c>
      <c r="CR57">
        <f t="shared" si="64"/>
        <v>50</v>
      </c>
    </row>
    <row r="58" spans="1:96" ht="30">
      <c r="A58" s="248"/>
      <c r="B58" s="77" t="s">
        <v>119</v>
      </c>
      <c r="C58" s="85" t="s">
        <v>670</v>
      </c>
      <c r="D58" s="20">
        <v>2</v>
      </c>
      <c r="E58" s="20">
        <v>11</v>
      </c>
      <c r="F58" s="21" t="str">
        <f t="shared" si="67"/>
        <v>3-4</v>
      </c>
      <c r="G58" s="21">
        <f t="shared" si="1"/>
        <v>3.5</v>
      </c>
      <c r="H58" s="20">
        <v>3</v>
      </c>
      <c r="I58" s="20">
        <v>4</v>
      </c>
      <c r="J58" s="20">
        <v>1</v>
      </c>
      <c r="K58" s="103">
        <v>11</v>
      </c>
      <c r="L58" s="20" t="s">
        <v>280</v>
      </c>
      <c r="M58" s="20">
        <v>1</v>
      </c>
      <c r="N58" s="21" t="str">
        <f t="shared" si="68"/>
        <v>-</v>
      </c>
      <c r="O58" s="20" t="s">
        <v>257</v>
      </c>
      <c r="P58" s="20" t="s">
        <v>257</v>
      </c>
      <c r="Q58" s="20" t="s">
        <v>257</v>
      </c>
      <c r="R58" s="20" t="s">
        <v>257</v>
      </c>
      <c r="S58" s="20" t="s">
        <v>257</v>
      </c>
      <c r="T58" s="94">
        <v>6</v>
      </c>
      <c r="U58" s="20" t="s">
        <v>313</v>
      </c>
      <c r="V58" s="20">
        <v>1</v>
      </c>
      <c r="W58" s="20">
        <v>4</v>
      </c>
      <c r="X58" s="94">
        <v>13</v>
      </c>
      <c r="Y58" s="20">
        <v>1</v>
      </c>
      <c r="Z58" s="22" t="s">
        <v>233</v>
      </c>
      <c r="AA58" s="20">
        <f>'Способности и классы'!$G$28</f>
        <v>1.1499999999999999</v>
      </c>
      <c r="AB58" s="20">
        <v>0</v>
      </c>
      <c r="AC58" s="23" t="s">
        <v>607</v>
      </c>
      <c r="AD58" s="23"/>
      <c r="AE58" s="20">
        <f>1.2*1.33</f>
        <v>1.5960000000000001</v>
      </c>
      <c r="AF58" s="20">
        <v>0</v>
      </c>
      <c r="AG58" s="24"/>
      <c r="AH58" s="25">
        <f t="shared" si="2"/>
        <v>0.30303030303030304</v>
      </c>
      <c r="AI58" s="25">
        <f t="shared" si="3"/>
        <v>8799.9999999999927</v>
      </c>
      <c r="AJ58" s="25">
        <f t="shared" si="4"/>
        <v>13.054166661764599</v>
      </c>
      <c r="AK58" s="25">
        <f t="shared" si="5"/>
        <v>1.25</v>
      </c>
      <c r="AL58" s="25">
        <f t="shared" si="6"/>
        <v>219.9999999999998</v>
      </c>
      <c r="AM58" s="25">
        <f t="shared" si="7"/>
        <v>4.1449183859534182</v>
      </c>
      <c r="AN58" s="25">
        <f t="shared" si="8"/>
        <v>2.3333333333333335</v>
      </c>
      <c r="AO58" s="25">
        <f t="shared" si="9"/>
        <v>36.666666666666671</v>
      </c>
      <c r="AP58" s="25">
        <f t="shared" si="10"/>
        <v>2.4479117653628277</v>
      </c>
      <c r="AQ58" s="25">
        <f t="shared" si="11"/>
        <v>3.4482758620689657</v>
      </c>
      <c r="AR58" s="25">
        <f t="shared" si="12"/>
        <v>36.666666666666671</v>
      </c>
      <c r="AS58" s="25">
        <f t="shared" si="13"/>
        <v>2.5743510641926086</v>
      </c>
      <c r="AT58" s="25">
        <f t="shared" si="14"/>
        <v>4.8148148148148149</v>
      </c>
      <c r="AU58" s="25">
        <f t="shared" si="15"/>
        <v>13.750000000000004</v>
      </c>
      <c r="AV58" s="25">
        <f t="shared" si="16"/>
        <v>1.6899021364473243</v>
      </c>
      <c r="AW58" s="25">
        <f t="shared" si="17"/>
        <v>6.1538461538461533</v>
      </c>
      <c r="AX58" s="25">
        <f t="shared" si="18"/>
        <v>9.1666666666666661</v>
      </c>
      <c r="AY58" s="25">
        <f t="shared" si="19"/>
        <v>1.2828193517075792</v>
      </c>
      <c r="AZ58" s="25">
        <f t="shared" si="20"/>
        <v>7.916666666666667</v>
      </c>
      <c r="BA58" s="25">
        <f t="shared" si="21"/>
        <v>5.5</v>
      </c>
      <c r="BB58" s="25">
        <f t="shared" si="22"/>
        <v>0.75406842487546066</v>
      </c>
      <c r="BC58" s="25">
        <f t="shared" si="23"/>
        <v>10</v>
      </c>
      <c r="BD58" s="25">
        <f t="shared" si="24"/>
        <v>4.583333333333333</v>
      </c>
      <c r="BE58" s="25">
        <f t="shared" si="25"/>
        <v>0.47656524980892379</v>
      </c>
      <c r="BF58" s="25">
        <f t="shared" si="26"/>
        <v>11.904761904761905</v>
      </c>
      <c r="BG58" s="25">
        <f t="shared" si="27"/>
        <v>2.6190476190476191</v>
      </c>
      <c r="BH58" s="25">
        <f t="shared" si="28"/>
        <v>0.22</v>
      </c>
      <c r="BI58" s="25">
        <f t="shared" si="29"/>
        <v>14.736842105263159</v>
      </c>
      <c r="BJ58" s="25">
        <f t="shared" si="30"/>
        <v>2.2448979591836737</v>
      </c>
      <c r="BK58" s="25">
        <f t="shared" si="31"/>
        <v>0.15233236151603499</v>
      </c>
      <c r="BL58" s="25">
        <f t="shared" si="32"/>
        <v>17.222222222222221</v>
      </c>
      <c r="BM58" s="25">
        <f t="shared" si="33"/>
        <v>1.71875</v>
      </c>
      <c r="BN58" s="25">
        <f t="shared" si="34"/>
        <v>9.9798387096774202E-2</v>
      </c>
      <c r="BO58" s="25">
        <f t="shared" si="35"/>
        <v>23.611111111111107</v>
      </c>
      <c r="BP58" s="25">
        <f t="shared" si="36"/>
        <v>1.3580246913580247</v>
      </c>
      <c r="BQ58" s="25">
        <f t="shared" si="37"/>
        <v>5.7516339869281057E-2</v>
      </c>
      <c r="BR58" s="25">
        <f t="shared" si="38"/>
        <v>30.833333333333329</v>
      </c>
      <c r="BS58" s="25">
        <f t="shared" si="39"/>
        <v>1.8803418803418801</v>
      </c>
      <c r="BT58" s="25">
        <f t="shared" si="40"/>
        <v>7.0138346622539621E-2</v>
      </c>
      <c r="BU58" s="25">
        <f t="shared" si="41"/>
        <v>43.956043956043963</v>
      </c>
      <c r="BV58" s="25">
        <f t="shared" si="42"/>
        <v>1.1000000000000001</v>
      </c>
      <c r="BW58" s="25">
        <f t="shared" si="43"/>
        <v>5.7377274758512911E-2</v>
      </c>
      <c r="BX58" s="25">
        <f t="shared" si="44"/>
        <v>65.151515151515142</v>
      </c>
      <c r="BY58" s="25">
        <f t="shared" si="45"/>
        <v>1</v>
      </c>
      <c r="BZ58" s="25">
        <f t="shared" si="46"/>
        <v>7.3501664645294257E-2</v>
      </c>
      <c r="CA58" s="25">
        <f t="shared" si="47"/>
        <v>92</v>
      </c>
      <c r="CB58" s="25">
        <f t="shared" si="48"/>
        <v>0.91666666666666663</v>
      </c>
      <c r="CC58" s="25">
        <f t="shared" si="49"/>
        <v>9.9818676188086305E-2</v>
      </c>
      <c r="CD58" s="25">
        <f t="shared" si="50"/>
        <v>153.12499999999997</v>
      </c>
      <c r="CE58" s="25">
        <f t="shared" si="51"/>
        <v>0.91666666666666663</v>
      </c>
      <c r="CF58" s="25">
        <f t="shared" si="52"/>
        <v>0.12908213351420811</v>
      </c>
      <c r="CG58" s="25">
        <f t="shared" si="53"/>
        <v>6933.3333333333321</v>
      </c>
      <c r="CH58" s="25">
        <f t="shared" si="54"/>
        <v>0.84615384615384615</v>
      </c>
      <c r="CI58" s="25">
        <f t="shared" si="55"/>
        <v>5.3470575338907513E-2</v>
      </c>
      <c r="CJ58" s="25">
        <f t="shared" si="56"/>
        <v>11000.000000000002</v>
      </c>
      <c r="CK58" s="25">
        <f t="shared" si="57"/>
        <v>0.7857142857142857</v>
      </c>
      <c r="CL58" s="25">
        <f t="shared" si="58"/>
        <v>7.2412708200365258E-2</v>
      </c>
      <c r="CM58" s="25">
        <f t="shared" si="59"/>
        <v>24000.000000000004</v>
      </c>
      <c r="CN58" s="25">
        <f t="shared" si="60"/>
        <v>0.73333333333333328</v>
      </c>
      <c r="CO58" s="25">
        <f t="shared" si="61"/>
        <v>7.4348557376223964E-2</v>
      </c>
      <c r="CP58">
        <f t="shared" si="62"/>
        <v>0.17322072404123984</v>
      </c>
      <c r="CQ58">
        <f t="shared" si="63"/>
        <v>49.595233558905733</v>
      </c>
      <c r="CR58">
        <f t="shared" si="64"/>
        <v>50</v>
      </c>
    </row>
    <row r="59" spans="1:96" ht="45">
      <c r="A59" s="248"/>
      <c r="B59" s="144" t="s">
        <v>52</v>
      </c>
      <c r="C59" s="145" t="s">
        <v>60</v>
      </c>
      <c r="D59" s="146">
        <v>2</v>
      </c>
      <c r="E59" s="146">
        <v>16</v>
      </c>
      <c r="F59" s="147" t="str">
        <f t="shared" si="67"/>
        <v>4-5</v>
      </c>
      <c r="G59" s="147">
        <f t="shared" si="1"/>
        <v>4.5</v>
      </c>
      <c r="H59" s="146">
        <v>4</v>
      </c>
      <c r="I59" s="146">
        <v>5</v>
      </c>
      <c r="J59" s="146">
        <v>1</v>
      </c>
      <c r="K59" s="148">
        <v>7</v>
      </c>
      <c r="L59" s="146" t="s">
        <v>280</v>
      </c>
      <c r="M59" s="146">
        <v>1</v>
      </c>
      <c r="N59" s="147" t="str">
        <f t="shared" si="68"/>
        <v>-</v>
      </c>
      <c r="O59" s="146" t="s">
        <v>257</v>
      </c>
      <c r="P59" s="146" t="s">
        <v>257</v>
      </c>
      <c r="Q59" s="146" t="s">
        <v>257</v>
      </c>
      <c r="R59" s="146" t="s">
        <v>257</v>
      </c>
      <c r="S59" s="146" t="s">
        <v>257</v>
      </c>
      <c r="T59" s="149">
        <v>5</v>
      </c>
      <c r="U59" s="146" t="s">
        <v>323</v>
      </c>
      <c r="V59" s="146">
        <v>1</v>
      </c>
      <c r="W59" s="146">
        <v>5</v>
      </c>
      <c r="X59" s="149">
        <v>10</v>
      </c>
      <c r="Y59" s="146">
        <v>1</v>
      </c>
      <c r="Z59" s="150" t="s">
        <v>245</v>
      </c>
      <c r="AA59" s="146">
        <f>'Способности и классы'!$G$31</f>
        <v>1.1499999999999999</v>
      </c>
      <c r="AB59" s="146">
        <v>0</v>
      </c>
      <c r="AC59" s="151" t="s">
        <v>713</v>
      </c>
      <c r="AD59" s="151"/>
      <c r="AE59" s="146">
        <f>1.54*1.5</f>
        <v>2.31</v>
      </c>
      <c r="AF59" s="146">
        <v>0</v>
      </c>
      <c r="AG59" s="152"/>
      <c r="AH59" s="153">
        <f t="shared" si="2"/>
        <v>0.23255813953488372</v>
      </c>
      <c r="AI59" s="153">
        <f t="shared" si="3"/>
        <v>160.00000000000003</v>
      </c>
      <c r="AJ59" s="153">
        <f t="shared" si="4"/>
        <v>5.1214992040620295</v>
      </c>
      <c r="AK59" s="153">
        <f t="shared" si="5"/>
        <v>0.97560975609756106</v>
      </c>
      <c r="AL59" s="153">
        <f t="shared" si="6"/>
        <v>40.000000000000007</v>
      </c>
      <c r="AM59" s="153">
        <f t="shared" si="7"/>
        <v>2.7766143293063421</v>
      </c>
      <c r="AN59" s="153">
        <f t="shared" si="8"/>
        <v>1.7948717948717949</v>
      </c>
      <c r="AO59" s="153">
        <f t="shared" si="9"/>
        <v>53.333333333333336</v>
      </c>
      <c r="AP59" s="153">
        <f t="shared" si="10"/>
        <v>3.0110205590588164</v>
      </c>
      <c r="AQ59" s="153">
        <f t="shared" si="11"/>
        <v>2.7027027027027026</v>
      </c>
      <c r="AR59" s="153">
        <f t="shared" si="12"/>
        <v>13.333333333333332</v>
      </c>
      <c r="AS59" s="153">
        <f t="shared" si="13"/>
        <v>1.8934602151068807</v>
      </c>
      <c r="AT59" s="153">
        <f t="shared" si="14"/>
        <v>3.7142857142857144</v>
      </c>
      <c r="AU59" s="153">
        <f t="shared" si="15"/>
        <v>8</v>
      </c>
      <c r="AV59" s="153">
        <f t="shared" si="16"/>
        <v>1.4675987714106855</v>
      </c>
      <c r="AW59" s="153">
        <f t="shared" si="17"/>
        <v>4.8484848484848486</v>
      </c>
      <c r="AX59" s="153">
        <f t="shared" si="18"/>
        <v>5.333333333333333</v>
      </c>
      <c r="AY59" s="153">
        <f t="shared" si="19"/>
        <v>1.0613788475341355</v>
      </c>
      <c r="AZ59" s="153">
        <f t="shared" si="20"/>
        <v>6.129032258064516</v>
      </c>
      <c r="BA59" s="153">
        <f t="shared" si="21"/>
        <v>4.5714285714285712</v>
      </c>
      <c r="BB59" s="153">
        <f t="shared" si="22"/>
        <v>0.79673064908031155</v>
      </c>
      <c r="BC59" s="153">
        <f t="shared" si="23"/>
        <v>8.4291187739463602</v>
      </c>
      <c r="BD59" s="153">
        <f t="shared" si="24"/>
        <v>6.6666666666666661</v>
      </c>
      <c r="BE59" s="153">
        <f t="shared" si="25"/>
        <v>0.80023996921018303</v>
      </c>
      <c r="BF59" s="153">
        <f t="shared" si="26"/>
        <v>11.574074074074073</v>
      </c>
      <c r="BG59" s="153">
        <f t="shared" si="27"/>
        <v>2.5396825396825395</v>
      </c>
      <c r="BH59" s="153">
        <f t="shared" si="28"/>
        <v>0.21942857142857145</v>
      </c>
      <c r="BI59" s="153">
        <f t="shared" si="29"/>
        <v>16</v>
      </c>
      <c r="BJ59" s="153">
        <f t="shared" si="30"/>
        <v>2</v>
      </c>
      <c r="BK59" s="153">
        <f t="shared" si="31"/>
        <v>0.125</v>
      </c>
      <c r="BL59" s="153">
        <f t="shared" si="32"/>
        <v>22.463768115942031</v>
      </c>
      <c r="BM59" s="153">
        <f t="shared" si="33"/>
        <v>1.7777777777777777</v>
      </c>
      <c r="BN59" s="153">
        <f t="shared" si="34"/>
        <v>7.9139784946236552E-2</v>
      </c>
      <c r="BO59" s="153">
        <f t="shared" si="35"/>
        <v>32.38095238095238</v>
      </c>
      <c r="BP59" s="153">
        <f t="shared" si="36"/>
        <v>1.7777777777777777</v>
      </c>
      <c r="BQ59" s="153">
        <f t="shared" si="37"/>
        <v>5.4901960784313725E-2</v>
      </c>
      <c r="BR59" s="153">
        <f t="shared" si="38"/>
        <v>48.684210526315788</v>
      </c>
      <c r="BS59" s="153">
        <f t="shared" si="39"/>
        <v>2.4615384615384617</v>
      </c>
      <c r="BT59" s="153">
        <f t="shared" si="40"/>
        <v>5.8698576529972797E-2</v>
      </c>
      <c r="BU59" s="153">
        <f t="shared" si="41"/>
        <v>78.431372549019613</v>
      </c>
      <c r="BV59" s="153">
        <f t="shared" si="42"/>
        <v>1.4545454545454546</v>
      </c>
      <c r="BW59" s="153">
        <f t="shared" si="43"/>
        <v>4.5486660019352275E-2</v>
      </c>
      <c r="BX59" s="153">
        <f t="shared" si="44"/>
        <v>143.33333333333337</v>
      </c>
      <c r="BY59" s="153">
        <f t="shared" si="45"/>
        <v>1.3333333333333333</v>
      </c>
      <c r="BZ59" s="153">
        <f t="shared" si="46"/>
        <v>5.3748915994075108E-2</v>
      </c>
      <c r="CA59" s="153">
        <f t="shared" si="47"/>
        <v>353.84615384615392</v>
      </c>
      <c r="CB59" s="153">
        <f t="shared" si="48"/>
        <v>1.3333333333333333</v>
      </c>
      <c r="CC59" s="153">
        <f t="shared" si="49"/>
        <v>6.1384981404485124E-2</v>
      </c>
      <c r="CD59" s="153">
        <f t="shared" si="50"/>
        <v>890.90909090908997</v>
      </c>
      <c r="CE59" s="153">
        <f t="shared" si="51"/>
        <v>1.2307692307692308</v>
      </c>
      <c r="CF59" s="153">
        <f t="shared" si="52"/>
        <v>7.180212474386867E-2</v>
      </c>
      <c r="CG59" s="153">
        <f t="shared" si="53"/>
        <v>1155.5555555555545</v>
      </c>
      <c r="CH59" s="153">
        <f t="shared" si="54"/>
        <v>1.1428571428571428</v>
      </c>
      <c r="CI59" s="153">
        <f t="shared" si="55"/>
        <v>0.10554565588972654</v>
      </c>
      <c r="CJ59" s="153">
        <f t="shared" si="56"/>
        <v>43999.999999999964</v>
      </c>
      <c r="CK59" s="153">
        <f t="shared" si="57"/>
        <v>1.0666666666666667</v>
      </c>
      <c r="CL59" s="153">
        <f t="shared" si="58"/>
        <v>5.3797043990694689E-2</v>
      </c>
      <c r="CM59" s="153">
        <f t="shared" si="59"/>
        <v>47999.999999999956</v>
      </c>
      <c r="CN59" s="153">
        <f t="shared" si="60"/>
        <v>1.0666666666666667</v>
      </c>
      <c r="CO59" s="153">
        <f t="shared" si="61"/>
        <v>6.8658904796903938E-2</v>
      </c>
      <c r="CP59">
        <f t="shared" si="62"/>
        <v>0.18269020447205017</v>
      </c>
      <c r="CQ59">
        <f t="shared" si="63"/>
        <v>50.662440272584185</v>
      </c>
      <c r="CR59">
        <f t="shared" si="64"/>
        <v>51</v>
      </c>
    </row>
    <row r="60" spans="1:96" ht="21">
      <c r="A60" s="248"/>
      <c r="B60" s="144" t="s">
        <v>52</v>
      </c>
      <c r="C60" s="145" t="s">
        <v>63</v>
      </c>
      <c r="D60" s="146">
        <v>3</v>
      </c>
      <c r="E60" s="146">
        <v>16</v>
      </c>
      <c r="F60" s="147" t="str">
        <f t="shared" si="67"/>
        <v>1-6</v>
      </c>
      <c r="G60" s="147">
        <f t="shared" si="1"/>
        <v>3.5</v>
      </c>
      <c r="H60" s="146">
        <v>1</v>
      </c>
      <c r="I60" s="146">
        <v>6</v>
      </c>
      <c r="J60" s="146">
        <v>1</v>
      </c>
      <c r="K60" s="148">
        <v>10</v>
      </c>
      <c r="L60" s="146" t="s">
        <v>272</v>
      </c>
      <c r="M60" s="146">
        <v>1</v>
      </c>
      <c r="N60" s="147" t="str">
        <f t="shared" si="68"/>
        <v>-</v>
      </c>
      <c r="O60" s="146" t="s">
        <v>257</v>
      </c>
      <c r="P60" s="146" t="s">
        <v>257</v>
      </c>
      <c r="Q60" s="146" t="s">
        <v>257</v>
      </c>
      <c r="R60" s="146" t="s">
        <v>257</v>
      </c>
      <c r="S60" s="146" t="s">
        <v>257</v>
      </c>
      <c r="T60" s="149">
        <v>5</v>
      </c>
      <c r="U60" s="146" t="s">
        <v>323</v>
      </c>
      <c r="V60" s="146">
        <v>1</v>
      </c>
      <c r="W60" s="146">
        <v>5</v>
      </c>
      <c r="X60" s="149">
        <v>7</v>
      </c>
      <c r="Y60" s="146">
        <v>2</v>
      </c>
      <c r="Z60" s="150" t="s">
        <v>245</v>
      </c>
      <c r="AA60" s="146">
        <f>'Способности и классы'!$G$31</f>
        <v>1.1499999999999999</v>
      </c>
      <c r="AB60" s="146">
        <v>0</v>
      </c>
      <c r="AC60" s="151" t="s">
        <v>574</v>
      </c>
      <c r="AD60" s="151"/>
      <c r="AE60" s="146">
        <v>1.66</v>
      </c>
      <c r="AF60" s="146">
        <v>0</v>
      </c>
      <c r="AG60" s="152"/>
      <c r="AH60" s="153">
        <f t="shared" si="2"/>
        <v>0.21427478217774165</v>
      </c>
      <c r="AI60" s="153">
        <f t="shared" si="3"/>
        <v>40</v>
      </c>
      <c r="AJ60" s="153">
        <f t="shared" si="4"/>
        <v>3.696342725408964</v>
      </c>
      <c r="AK60" s="153">
        <f t="shared" si="5"/>
        <v>0.88388347648318433</v>
      </c>
      <c r="AL60" s="153">
        <f t="shared" si="6"/>
        <v>16</v>
      </c>
      <c r="AM60" s="153">
        <f t="shared" si="7"/>
        <v>2.2175548264358786</v>
      </c>
      <c r="AN60" s="153">
        <f t="shared" si="8"/>
        <v>1.6499158227686108</v>
      </c>
      <c r="AO60" s="153">
        <f t="shared" si="9"/>
        <v>53.333333333333336</v>
      </c>
      <c r="AP60" s="153">
        <f t="shared" si="10"/>
        <v>3.0945642615237552</v>
      </c>
      <c r="AQ60" s="153">
        <f t="shared" si="11"/>
        <v>2.4382992454708536</v>
      </c>
      <c r="AR60" s="153">
        <f t="shared" si="12"/>
        <v>7.6190476190476204</v>
      </c>
      <c r="AS60" s="153">
        <f t="shared" si="13"/>
        <v>1.5773405689998237</v>
      </c>
      <c r="AT60" s="153">
        <f t="shared" si="14"/>
        <v>3.4045882057130066</v>
      </c>
      <c r="AU60" s="153">
        <f t="shared" si="15"/>
        <v>5</v>
      </c>
      <c r="AV60" s="153">
        <f t="shared" si="16"/>
        <v>1.2118607146430389</v>
      </c>
      <c r="AW60" s="153">
        <f t="shared" si="17"/>
        <v>4.3514263457633691</v>
      </c>
      <c r="AX60" s="153">
        <f t="shared" si="18"/>
        <v>3.5555555555555554</v>
      </c>
      <c r="AY60" s="153">
        <f t="shared" si="19"/>
        <v>0.88139867847937403</v>
      </c>
      <c r="AZ60" s="153">
        <f t="shared" si="20"/>
        <v>5.5979286843935014</v>
      </c>
      <c r="BA60" s="153">
        <f t="shared" si="21"/>
        <v>3.2</v>
      </c>
      <c r="BB60" s="153">
        <f t="shared" si="22"/>
        <v>0.64829105317350111</v>
      </c>
      <c r="BC60" s="153">
        <f t="shared" si="23"/>
        <v>7.0710678118654746</v>
      </c>
      <c r="BD60" s="153">
        <f t="shared" si="24"/>
        <v>6.6666666666666661</v>
      </c>
      <c r="BE60" s="153">
        <f t="shared" si="25"/>
        <v>0.94558930569658795</v>
      </c>
      <c r="BF60" s="153">
        <f t="shared" si="26"/>
        <v>8.417937871268423</v>
      </c>
      <c r="BG60" s="153">
        <f t="shared" si="27"/>
        <v>2.2857142857142856</v>
      </c>
      <c r="BH60" s="153">
        <f t="shared" si="28"/>
        <v>0.27152900397563423</v>
      </c>
      <c r="BI60" s="153">
        <f t="shared" si="29"/>
        <v>10.420520985907016</v>
      </c>
      <c r="BJ60" s="153">
        <f t="shared" si="30"/>
        <v>2</v>
      </c>
      <c r="BK60" s="153">
        <f t="shared" si="31"/>
        <v>0.19192898346492004</v>
      </c>
      <c r="BL60" s="153">
        <f t="shared" si="32"/>
        <v>13.531055689372204</v>
      </c>
      <c r="BM60" s="153">
        <f t="shared" si="33"/>
        <v>1.7777777777777777</v>
      </c>
      <c r="BN60" s="153">
        <f t="shared" si="34"/>
        <v>0.13138500192369401</v>
      </c>
      <c r="BO60" s="153">
        <f t="shared" si="35"/>
        <v>18.782523875267664</v>
      </c>
      <c r="BP60" s="153">
        <f t="shared" si="36"/>
        <v>1.7777777777777777</v>
      </c>
      <c r="BQ60" s="153">
        <f t="shared" si="37"/>
        <v>9.4650633194120884E-2</v>
      </c>
      <c r="BR60" s="153">
        <f t="shared" si="38"/>
        <v>24.917096098954531</v>
      </c>
      <c r="BS60" s="153">
        <f t="shared" si="39"/>
        <v>2.4615384615384617</v>
      </c>
      <c r="BT60" s="153">
        <f t="shared" si="40"/>
        <v>0.11091077472587955</v>
      </c>
      <c r="BU60" s="153">
        <f t="shared" si="41"/>
        <v>36.261886214694741</v>
      </c>
      <c r="BV60" s="153">
        <f t="shared" si="42"/>
        <v>1.4545454545454546</v>
      </c>
      <c r="BW60" s="153">
        <f t="shared" si="43"/>
        <v>8.2706492398508191E-2</v>
      </c>
      <c r="BX60" s="153">
        <f t="shared" si="44"/>
        <v>55.282893801857341</v>
      </c>
      <c r="BY60" s="153">
        <f t="shared" si="45"/>
        <v>1.3333333333333333</v>
      </c>
      <c r="BZ60" s="153">
        <f t="shared" si="46"/>
        <v>9.7491663365909711E-2</v>
      </c>
      <c r="CA60" s="153">
        <f t="shared" si="47"/>
        <v>81.317279836452954</v>
      </c>
      <c r="CB60" s="153">
        <f t="shared" si="48"/>
        <v>1.3333333333333333</v>
      </c>
      <c r="CC60" s="153">
        <f t="shared" si="49"/>
        <v>0.12804951770325371</v>
      </c>
      <c r="CD60" s="153">
        <f t="shared" si="50"/>
        <v>144.36763449225342</v>
      </c>
      <c r="CE60" s="153">
        <f t="shared" si="51"/>
        <v>1.2307692307692308</v>
      </c>
      <c r="CF60" s="153">
        <f t="shared" si="52"/>
        <v>0.14869032679064387</v>
      </c>
      <c r="CG60" s="153">
        <f t="shared" si="53"/>
        <v>7353.9105243400954</v>
      </c>
      <c r="CH60" s="153">
        <f t="shared" si="54"/>
        <v>1.1428571428571428</v>
      </c>
      <c r="CI60" s="153">
        <f t="shared" si="55"/>
        <v>5.7840084903890691E-2</v>
      </c>
      <c r="CJ60" s="153">
        <f t="shared" si="56"/>
        <v>15556.349186104047</v>
      </c>
      <c r="CK60" s="153">
        <f t="shared" si="57"/>
        <v>1.0666666666666667</v>
      </c>
      <c r="CL60" s="153">
        <f t="shared" si="58"/>
        <v>7.1603340881081265E-2</v>
      </c>
      <c r="CM60" s="153">
        <f t="shared" si="59"/>
        <v>33941.12549695425</v>
      </c>
      <c r="CN60" s="153">
        <f t="shared" si="60"/>
        <v>1.0666666666666667</v>
      </c>
      <c r="CO60" s="153">
        <f t="shared" si="61"/>
        <v>7.4873066597351504E-2</v>
      </c>
      <c r="CP60">
        <f t="shared" si="62"/>
        <v>0.18882452297449701</v>
      </c>
      <c r="CQ60">
        <f t="shared" si="63"/>
        <v>51.336157474042999</v>
      </c>
      <c r="CR60">
        <f t="shared" si="64"/>
        <v>52</v>
      </c>
    </row>
    <row r="61" spans="1:96" ht="21">
      <c r="A61" s="248"/>
      <c r="B61" s="81" t="s">
        <v>186</v>
      </c>
      <c r="C61" s="89" t="s">
        <v>172</v>
      </c>
      <c r="D61" s="51">
        <v>2</v>
      </c>
      <c r="E61" s="51">
        <v>12</v>
      </c>
      <c r="F61" s="52">
        <f t="shared" si="67"/>
        <v>5</v>
      </c>
      <c r="G61" s="52">
        <f t="shared" si="1"/>
        <v>5</v>
      </c>
      <c r="H61" s="51">
        <v>5</v>
      </c>
      <c r="I61" s="51">
        <v>5</v>
      </c>
      <c r="J61" s="51">
        <v>1</v>
      </c>
      <c r="K61" s="107">
        <v>8</v>
      </c>
      <c r="L61" s="51" t="s">
        <v>272</v>
      </c>
      <c r="M61" s="51">
        <v>1</v>
      </c>
      <c r="N61" s="52" t="str">
        <f t="shared" si="68"/>
        <v>-</v>
      </c>
      <c r="O61" s="51" t="s">
        <v>257</v>
      </c>
      <c r="P61" s="51" t="s">
        <v>257</v>
      </c>
      <c r="Q61" s="51" t="s">
        <v>257</v>
      </c>
      <c r="R61" s="51" t="s">
        <v>257</v>
      </c>
      <c r="S61" s="51" t="s">
        <v>257</v>
      </c>
      <c r="T61" s="98">
        <v>9</v>
      </c>
      <c r="U61" s="51" t="s">
        <v>330</v>
      </c>
      <c r="V61" s="51">
        <v>1</v>
      </c>
      <c r="W61" s="51">
        <v>4</v>
      </c>
      <c r="X61" s="98">
        <v>11</v>
      </c>
      <c r="Y61" s="51">
        <v>1</v>
      </c>
      <c r="Z61" s="53" t="s">
        <v>233</v>
      </c>
      <c r="AA61" s="51">
        <f>'Способности и классы'!$G$28</f>
        <v>1.1499999999999999</v>
      </c>
      <c r="AB61" s="51">
        <v>0</v>
      </c>
      <c r="AC61" s="54" t="s">
        <v>566</v>
      </c>
      <c r="AD61" s="54"/>
      <c r="AE61" s="51">
        <v>1.54</v>
      </c>
      <c r="AF61" s="51">
        <v>0</v>
      </c>
      <c r="AG61" s="55"/>
      <c r="AH61" s="56">
        <f t="shared" si="2"/>
        <v>0.20833333333333334</v>
      </c>
      <c r="AI61" s="56">
        <f t="shared" si="3"/>
        <v>9599.9999999999909</v>
      </c>
      <c r="AJ61" s="56">
        <f t="shared" si="4"/>
        <v>14.651366005938822</v>
      </c>
      <c r="AK61" s="56">
        <f t="shared" si="5"/>
        <v>0.88888888888888884</v>
      </c>
      <c r="AL61" s="56">
        <f t="shared" si="6"/>
        <v>120.00000000000003</v>
      </c>
      <c r="AM61" s="56">
        <f t="shared" si="7"/>
        <v>3.8533795331288898</v>
      </c>
      <c r="AN61" s="56">
        <f t="shared" si="8"/>
        <v>1.6279069767441861</v>
      </c>
      <c r="AO61" s="56">
        <f t="shared" si="9"/>
        <v>40</v>
      </c>
      <c r="AP61" s="56">
        <f t="shared" si="10"/>
        <v>2.8306741717604238</v>
      </c>
      <c r="AQ61" s="56">
        <f t="shared" si="11"/>
        <v>2.4390243902439028</v>
      </c>
      <c r="AR61" s="56">
        <f t="shared" si="12"/>
        <v>19.999999999999996</v>
      </c>
      <c r="AS61" s="56">
        <f t="shared" si="13"/>
        <v>2.3202006330641356</v>
      </c>
      <c r="AT61" s="56">
        <f t="shared" si="14"/>
        <v>3.3333333333333335</v>
      </c>
      <c r="AU61" s="56">
        <f t="shared" si="15"/>
        <v>9.9999999999999982</v>
      </c>
      <c r="AV61" s="56">
        <f t="shared" si="16"/>
        <v>1.732050807568877</v>
      </c>
      <c r="AW61" s="56">
        <f t="shared" si="17"/>
        <v>4.4444444444444446</v>
      </c>
      <c r="AX61" s="56">
        <f t="shared" si="18"/>
        <v>6</v>
      </c>
      <c r="AY61" s="56">
        <f t="shared" si="19"/>
        <v>1.2063091036092246</v>
      </c>
      <c r="AZ61" s="56">
        <f t="shared" si="20"/>
        <v>5.5882352941176476</v>
      </c>
      <c r="BA61" s="56">
        <f t="shared" si="21"/>
        <v>5</v>
      </c>
      <c r="BB61" s="56">
        <f t="shared" si="22"/>
        <v>0.91741085254715826</v>
      </c>
      <c r="BC61" s="56">
        <f t="shared" si="23"/>
        <v>6.875</v>
      </c>
      <c r="BD61" s="56">
        <f t="shared" si="24"/>
        <v>6</v>
      </c>
      <c r="BE61" s="56">
        <f t="shared" si="25"/>
        <v>0.8786878484292393</v>
      </c>
      <c r="BF61" s="56">
        <f t="shared" si="26"/>
        <v>9.2592592592592595</v>
      </c>
      <c r="BG61" s="56">
        <f t="shared" si="27"/>
        <v>3</v>
      </c>
      <c r="BH61" s="56">
        <f t="shared" si="28"/>
        <v>0.32400000000000001</v>
      </c>
      <c r="BI61" s="56">
        <f t="shared" si="29"/>
        <v>12.962962962962962</v>
      </c>
      <c r="BJ61" s="56">
        <f t="shared" si="30"/>
        <v>2.2222222222222219</v>
      </c>
      <c r="BK61" s="56">
        <f t="shared" si="31"/>
        <v>0.1714285714285714</v>
      </c>
      <c r="BL61" s="56">
        <f t="shared" si="32"/>
        <v>17.714285714285715</v>
      </c>
      <c r="BM61" s="56">
        <f t="shared" si="33"/>
        <v>1.7142857142857142</v>
      </c>
      <c r="BN61" s="56">
        <f t="shared" si="34"/>
        <v>9.677419354838708E-2</v>
      </c>
      <c r="BO61" s="56">
        <f t="shared" si="35"/>
        <v>24.637681159420293</v>
      </c>
      <c r="BP61" s="56">
        <f t="shared" si="36"/>
        <v>1.7142857142857142</v>
      </c>
      <c r="BQ61" s="56">
        <f t="shared" si="37"/>
        <v>6.9579831932773104E-2</v>
      </c>
      <c r="BR61" s="56">
        <f t="shared" si="38"/>
        <v>35.238095238095234</v>
      </c>
      <c r="BS61" s="56">
        <f t="shared" si="39"/>
        <v>2.3076923076923075</v>
      </c>
      <c r="BT61" s="56">
        <f t="shared" si="40"/>
        <v>7.5051124470731034E-2</v>
      </c>
      <c r="BU61" s="56">
        <f t="shared" si="41"/>
        <v>55.55555555555555</v>
      </c>
      <c r="BV61" s="56">
        <f t="shared" si="42"/>
        <v>1.5</v>
      </c>
      <c r="BW61" s="56">
        <f t="shared" si="43"/>
        <v>6.0856492401844528E-2</v>
      </c>
      <c r="BX61" s="56">
        <f t="shared" si="44"/>
        <v>89.583333333333314</v>
      </c>
      <c r="BY61" s="56">
        <f t="shared" si="45"/>
        <v>1.3333333333333333</v>
      </c>
      <c r="BZ61" s="56">
        <f t="shared" si="46"/>
        <v>7.2101566262615768E-2</v>
      </c>
      <c r="CA61" s="56">
        <f t="shared" si="47"/>
        <v>164.28571428571433</v>
      </c>
      <c r="CB61" s="56">
        <f t="shared" si="48"/>
        <v>1.2</v>
      </c>
      <c r="CC61" s="56">
        <f t="shared" si="49"/>
        <v>8.5465477393430356E-2</v>
      </c>
      <c r="CD61" s="56">
        <f t="shared" si="50"/>
        <v>408.33333333333343</v>
      </c>
      <c r="CE61" s="56">
        <f t="shared" si="51"/>
        <v>1.2</v>
      </c>
      <c r="CF61" s="56">
        <f t="shared" si="52"/>
        <v>9.711058376581462E-2</v>
      </c>
      <c r="CG61" s="56">
        <f t="shared" si="53"/>
        <v>1155.5555555555545</v>
      </c>
      <c r="CH61" s="56">
        <f t="shared" si="54"/>
        <v>1.0909090909090908</v>
      </c>
      <c r="CI61" s="56">
        <f t="shared" si="55"/>
        <v>0.10396191305809178</v>
      </c>
      <c r="CJ61" s="56">
        <f t="shared" si="56"/>
        <v>43999.999999999964</v>
      </c>
      <c r="CK61" s="56">
        <f t="shared" si="57"/>
        <v>1.0909090909090908</v>
      </c>
      <c r="CL61" s="56">
        <f t="shared" si="58"/>
        <v>5.413054107523857E-2</v>
      </c>
      <c r="CM61" s="56">
        <f t="shared" si="59"/>
        <v>47999.999999999956</v>
      </c>
      <c r="CN61" s="56">
        <f t="shared" si="60"/>
        <v>1</v>
      </c>
      <c r="CO61" s="56">
        <f t="shared" si="61"/>
        <v>6.756000774035173E-2</v>
      </c>
      <c r="CP61">
        <f t="shared" si="62"/>
        <v>0.1935210557720998</v>
      </c>
      <c r="CQ61">
        <f t="shared" si="63"/>
        <v>51.843139064839797</v>
      </c>
      <c r="CR61">
        <f t="shared" si="64"/>
        <v>52</v>
      </c>
    </row>
    <row r="62" spans="1:96" ht="45">
      <c r="A62" s="248"/>
      <c r="B62" s="79" t="s">
        <v>142</v>
      </c>
      <c r="C62" s="87" t="s">
        <v>125</v>
      </c>
      <c r="D62" s="32">
        <v>3</v>
      </c>
      <c r="E62" s="32">
        <v>11</v>
      </c>
      <c r="F62" s="33" t="str">
        <f t="shared" si="67"/>
        <v>1-3</v>
      </c>
      <c r="G62" s="33">
        <f t="shared" si="1"/>
        <v>2</v>
      </c>
      <c r="H62" s="32">
        <v>1</v>
      </c>
      <c r="I62" s="32">
        <v>3</v>
      </c>
      <c r="J62" s="32">
        <v>1</v>
      </c>
      <c r="K62" s="105">
        <v>6</v>
      </c>
      <c r="L62" s="32" t="s">
        <v>279</v>
      </c>
      <c r="M62" s="32">
        <v>1</v>
      </c>
      <c r="N62" s="33" t="str">
        <f t="shared" si="68"/>
        <v>-</v>
      </c>
      <c r="O62" s="32" t="s">
        <v>257</v>
      </c>
      <c r="P62" s="32" t="s">
        <v>257</v>
      </c>
      <c r="Q62" s="32" t="s">
        <v>257</v>
      </c>
      <c r="R62" s="32" t="s">
        <v>257</v>
      </c>
      <c r="S62" s="32" t="s">
        <v>257</v>
      </c>
      <c r="T62" s="96">
        <v>2</v>
      </c>
      <c r="U62" s="32" t="s">
        <v>312</v>
      </c>
      <c r="V62" s="32">
        <v>1</v>
      </c>
      <c r="W62" s="32">
        <v>4</v>
      </c>
      <c r="X62" s="96">
        <v>11</v>
      </c>
      <c r="Y62" s="32">
        <v>1</v>
      </c>
      <c r="Z62" s="34" t="s">
        <v>247</v>
      </c>
      <c r="AA62" s="32">
        <f>'Способности и классы'!$G$5</f>
        <v>1.1000000000000001</v>
      </c>
      <c r="AB62" s="32">
        <f>'Способности и классы'!H$5</f>
        <v>6</v>
      </c>
      <c r="AC62" s="35" t="s">
        <v>706</v>
      </c>
      <c r="AD62" s="35" t="s">
        <v>433</v>
      </c>
      <c r="AE62" s="32">
        <v>2</v>
      </c>
      <c r="AF62" s="32">
        <v>30</v>
      </c>
      <c r="AG62" s="36"/>
      <c r="AH62" s="37">
        <f t="shared" si="2"/>
        <v>0.52631578947368418</v>
      </c>
      <c r="AI62" s="37">
        <f t="shared" si="3"/>
        <v>219.9999999999998</v>
      </c>
      <c r="AJ62" s="37">
        <f t="shared" si="4"/>
        <v>4.5216200968525504</v>
      </c>
      <c r="AK62" s="37">
        <f t="shared" si="5"/>
        <v>2.2222222222222223</v>
      </c>
      <c r="AL62" s="37">
        <f t="shared" si="6"/>
        <v>55.000000000000014</v>
      </c>
      <c r="AM62" s="37">
        <f t="shared" si="7"/>
        <v>2.4167580891572538</v>
      </c>
      <c r="AN62" s="37">
        <f t="shared" si="8"/>
        <v>4.1176470588235299</v>
      </c>
      <c r="AO62" s="37">
        <f t="shared" si="9"/>
        <v>24.444444444444446</v>
      </c>
      <c r="AP62" s="37">
        <f t="shared" si="10"/>
        <v>1.7840112640771486</v>
      </c>
      <c r="AQ62" s="37">
        <f t="shared" si="11"/>
        <v>6.25</v>
      </c>
      <c r="AR62" s="37">
        <f t="shared" si="12"/>
        <v>9.1666666666666661</v>
      </c>
      <c r="AS62" s="37">
        <f t="shared" si="13"/>
        <v>1.1655544550740176</v>
      </c>
      <c r="AT62" s="37">
        <f t="shared" si="14"/>
        <v>8.6666666666666661</v>
      </c>
      <c r="AU62" s="37">
        <f t="shared" si="15"/>
        <v>5.5</v>
      </c>
      <c r="AV62" s="37">
        <f t="shared" si="16"/>
        <v>0.7966275068156915</v>
      </c>
      <c r="AW62" s="37">
        <f t="shared" si="17"/>
        <v>10.666666666666666</v>
      </c>
      <c r="AX62" s="37">
        <f t="shared" si="18"/>
        <v>4.4000000000000004</v>
      </c>
      <c r="AY62" s="37">
        <f t="shared" si="19"/>
        <v>0.57496309620664532</v>
      </c>
      <c r="AZ62" s="37">
        <f t="shared" si="20"/>
        <v>15.079365079365079</v>
      </c>
      <c r="BA62" s="37">
        <f t="shared" si="21"/>
        <v>3.0555555555555558</v>
      </c>
      <c r="BB62" s="37">
        <f t="shared" si="22"/>
        <v>0.29020041197120738</v>
      </c>
      <c r="BC62" s="37">
        <f t="shared" si="23"/>
        <v>21.153846153846153</v>
      </c>
      <c r="BD62" s="37">
        <f t="shared" si="24"/>
        <v>3.9285714285714284</v>
      </c>
      <c r="BE62" s="37">
        <f t="shared" si="25"/>
        <v>0.20202403765705201</v>
      </c>
      <c r="BF62" s="37">
        <f t="shared" si="26"/>
        <v>29.761904761904763</v>
      </c>
      <c r="BG62" s="37">
        <f t="shared" si="27"/>
        <v>1.71875</v>
      </c>
      <c r="BH62" s="37">
        <f t="shared" si="28"/>
        <v>5.7749999999999996E-2</v>
      </c>
      <c r="BI62" s="37">
        <f t="shared" si="29"/>
        <v>42.424242424242422</v>
      </c>
      <c r="BJ62" s="37">
        <f t="shared" si="30"/>
        <v>1.3580246913580247</v>
      </c>
      <c r="BK62" s="37">
        <f t="shared" si="31"/>
        <v>3.201058201058201E-2</v>
      </c>
      <c r="BL62" s="37">
        <f t="shared" si="32"/>
        <v>62</v>
      </c>
      <c r="BM62" s="37">
        <f t="shared" si="33"/>
        <v>1.1000000000000001</v>
      </c>
      <c r="BN62" s="37">
        <f t="shared" si="34"/>
        <v>1.7741935483870968E-2</v>
      </c>
      <c r="BO62" s="37">
        <f t="shared" si="35"/>
        <v>94.444444444444429</v>
      </c>
      <c r="BP62" s="37">
        <f t="shared" si="36"/>
        <v>1</v>
      </c>
      <c r="BQ62" s="37">
        <f t="shared" si="37"/>
        <v>1.0588235294117648E-2</v>
      </c>
      <c r="BR62" s="37">
        <f t="shared" si="38"/>
        <v>154.16666666666663</v>
      </c>
      <c r="BS62" s="37">
        <f t="shared" si="39"/>
        <v>1.4102564102564101</v>
      </c>
      <c r="BT62" s="37">
        <f t="shared" si="40"/>
        <v>1.1567572233024109E-2</v>
      </c>
      <c r="BU62" s="37">
        <f t="shared" si="41"/>
        <v>8000.0000000000009</v>
      </c>
      <c r="BV62" s="37">
        <f t="shared" si="42"/>
        <v>0.84615384615384615</v>
      </c>
      <c r="BW62" s="37">
        <f t="shared" si="43"/>
        <v>8.2961862424952041E-4</v>
      </c>
      <c r="BX62" s="37">
        <f t="shared" si="44"/>
        <v>17200.000000000004</v>
      </c>
      <c r="BY62" s="37">
        <f t="shared" si="45"/>
        <v>0.7857142857142857</v>
      </c>
      <c r="BZ62" s="37">
        <f t="shared" si="46"/>
        <v>1.9379167952136378E-3</v>
      </c>
      <c r="CA62" s="37">
        <f t="shared" si="47"/>
        <v>36799.999999999971</v>
      </c>
      <c r="CB62" s="37">
        <f t="shared" si="48"/>
        <v>0.73333333333333328</v>
      </c>
      <c r="CC62" s="37">
        <f t="shared" si="49"/>
        <v>4.4640269076120127E-3</v>
      </c>
      <c r="CD62" s="37">
        <f t="shared" si="50"/>
        <v>39199.999999999964</v>
      </c>
      <c r="CE62" s="37">
        <f t="shared" si="51"/>
        <v>0.73333333333333328</v>
      </c>
      <c r="CF62" s="37">
        <f t="shared" si="52"/>
        <v>1.2847130735587537E-2</v>
      </c>
      <c r="CG62" s="37">
        <f t="shared" si="53"/>
        <v>41599.999999999964</v>
      </c>
      <c r="CH62" s="37">
        <f t="shared" si="54"/>
        <v>0.6875</v>
      </c>
      <c r="CI62" s="37">
        <f t="shared" si="55"/>
        <v>2.7919542394628089E-2</v>
      </c>
      <c r="CJ62" s="37">
        <f t="shared" si="56"/>
        <v>43999.999999999964</v>
      </c>
      <c r="CK62" s="37">
        <f t="shared" si="57"/>
        <v>0.6470588235294118</v>
      </c>
      <c r="CL62" s="37">
        <f t="shared" si="58"/>
        <v>4.6887820849006945E-2</v>
      </c>
      <c r="CM62" s="37">
        <f t="shared" si="59"/>
        <v>47999.999999999956</v>
      </c>
      <c r="CN62" s="37">
        <f t="shared" si="60"/>
        <v>0.61111111111111116</v>
      </c>
      <c r="CO62" s="37">
        <f t="shared" si="61"/>
        <v>5.9733743903595364E-2</v>
      </c>
      <c r="CP62">
        <f t="shared" si="62"/>
        <v>1.1672200972340854E-2</v>
      </c>
      <c r="CQ62">
        <f t="shared" si="63"/>
        <v>52.860137132753422</v>
      </c>
      <c r="CR62">
        <f t="shared" si="64"/>
        <v>53</v>
      </c>
    </row>
    <row r="63" spans="1:96" ht="21.75" thickBot="1">
      <c r="A63" s="249"/>
      <c r="B63" s="127" t="s">
        <v>167</v>
      </c>
      <c r="C63" s="128" t="s">
        <v>148</v>
      </c>
      <c r="D63" s="129">
        <v>3</v>
      </c>
      <c r="E63" s="129">
        <v>15</v>
      </c>
      <c r="F63" s="130" t="str">
        <f t="shared" si="67"/>
        <v>1-5</v>
      </c>
      <c r="G63" s="130">
        <f t="shared" si="1"/>
        <v>3</v>
      </c>
      <c r="H63" s="131">
        <v>1</v>
      </c>
      <c r="I63" s="131">
        <v>5</v>
      </c>
      <c r="J63" s="131">
        <v>1</v>
      </c>
      <c r="K63" s="132">
        <v>8</v>
      </c>
      <c r="L63" s="129" t="s">
        <v>279</v>
      </c>
      <c r="M63" s="129">
        <v>1</v>
      </c>
      <c r="N63" s="130" t="str">
        <f t="shared" si="68"/>
        <v>-</v>
      </c>
      <c r="O63" s="129" t="s">
        <v>257</v>
      </c>
      <c r="P63" s="129" t="s">
        <v>257</v>
      </c>
      <c r="Q63" s="129" t="s">
        <v>257</v>
      </c>
      <c r="R63" s="129" t="s">
        <v>257</v>
      </c>
      <c r="S63" s="129" t="s">
        <v>257</v>
      </c>
      <c r="T63" s="133">
        <v>5</v>
      </c>
      <c r="U63" s="129" t="s">
        <v>313</v>
      </c>
      <c r="V63" s="129">
        <v>1</v>
      </c>
      <c r="W63" s="129">
        <v>4</v>
      </c>
      <c r="X63" s="133">
        <v>13</v>
      </c>
      <c r="Y63" s="129">
        <v>3</v>
      </c>
      <c r="Z63" s="134" t="s">
        <v>148</v>
      </c>
      <c r="AA63" s="129">
        <f>'Способности и классы'!$G$6</f>
        <v>1</v>
      </c>
      <c r="AB63" s="129">
        <v>0</v>
      </c>
      <c r="AC63" s="135" t="s">
        <v>493</v>
      </c>
      <c r="AD63" s="135"/>
      <c r="AE63" s="129">
        <v>2</v>
      </c>
      <c r="AF63" s="129">
        <v>0</v>
      </c>
      <c r="AG63" s="136"/>
      <c r="AH63" s="137">
        <f t="shared" si="2"/>
        <v>0.19908629972056063</v>
      </c>
      <c r="AI63" s="137">
        <f t="shared" si="3"/>
        <v>299.99999999999972</v>
      </c>
      <c r="AJ63" s="137">
        <f t="shared" si="4"/>
        <v>6.230457960434264</v>
      </c>
      <c r="AK63" s="137">
        <f t="shared" si="5"/>
        <v>0.85533373213277897</v>
      </c>
      <c r="AL63" s="137">
        <f t="shared" si="6"/>
        <v>149.99999999999986</v>
      </c>
      <c r="AM63" s="137">
        <f t="shared" si="7"/>
        <v>4.1408338634095774</v>
      </c>
      <c r="AN63" s="137">
        <f t="shared" si="8"/>
        <v>1.5544045708951462</v>
      </c>
      <c r="AO63" s="137">
        <f t="shared" si="9"/>
        <v>50</v>
      </c>
      <c r="AP63" s="137">
        <f t="shared" si="10"/>
        <v>3.0896332509841238</v>
      </c>
      <c r="AQ63" s="137">
        <f t="shared" si="11"/>
        <v>2.3094010767585034</v>
      </c>
      <c r="AR63" s="137">
        <f t="shared" si="12"/>
        <v>50.000000000000014</v>
      </c>
      <c r="AS63" s="137">
        <f t="shared" si="13"/>
        <v>3.4212771445931587</v>
      </c>
      <c r="AT63" s="137">
        <f t="shared" si="14"/>
        <v>3.2632841302022331</v>
      </c>
      <c r="AU63" s="137">
        <f t="shared" si="15"/>
        <v>18.750000000000004</v>
      </c>
      <c r="AV63" s="137">
        <f t="shared" si="16"/>
        <v>2.3970284661255041</v>
      </c>
      <c r="AW63" s="137">
        <f t="shared" si="17"/>
        <v>4.1989110486518237</v>
      </c>
      <c r="AX63" s="137">
        <f t="shared" si="18"/>
        <v>9.9999999999999982</v>
      </c>
      <c r="AY63" s="137">
        <f t="shared" si="19"/>
        <v>1.7200440864569062</v>
      </c>
      <c r="AZ63" s="137">
        <f t="shared" si="20"/>
        <v>5.223645292668043</v>
      </c>
      <c r="BA63" s="137">
        <f t="shared" si="21"/>
        <v>7.5</v>
      </c>
      <c r="BB63" s="137">
        <f t="shared" si="22"/>
        <v>1.3235576971296512</v>
      </c>
      <c r="BC63" s="137">
        <f t="shared" si="23"/>
        <v>6.6851083800904041</v>
      </c>
      <c r="BD63" s="137">
        <f t="shared" si="24"/>
        <v>6.2499999999999991</v>
      </c>
      <c r="BE63" s="137">
        <f t="shared" si="25"/>
        <v>0.93806511712037766</v>
      </c>
      <c r="BF63" s="137">
        <f t="shared" si="26"/>
        <v>8.909726376383114</v>
      </c>
      <c r="BG63" s="137">
        <f t="shared" si="27"/>
        <v>3.5714285714285712</v>
      </c>
      <c r="BH63" s="137">
        <f t="shared" si="28"/>
        <v>0.40084604403736868</v>
      </c>
      <c r="BI63" s="137">
        <f t="shared" si="29"/>
        <v>12.629537138523062</v>
      </c>
      <c r="BJ63" s="137">
        <f t="shared" si="30"/>
        <v>2.6785714285714288</v>
      </c>
      <c r="BK63" s="137">
        <f t="shared" si="31"/>
        <v>0.21208785398802582</v>
      </c>
      <c r="BL63" s="137">
        <f t="shared" si="32"/>
        <v>17.04557937607467</v>
      </c>
      <c r="BM63" s="137">
        <f t="shared" si="33"/>
        <v>2.0833333333333335</v>
      </c>
      <c r="BN63" s="137">
        <f t="shared" si="34"/>
        <v>0.12222132714699736</v>
      </c>
      <c r="BO63" s="137">
        <f t="shared" si="35"/>
        <v>23.368939467199137</v>
      </c>
      <c r="BP63" s="137">
        <f t="shared" si="36"/>
        <v>1.8518518518518519</v>
      </c>
      <c r="BQ63" s="137">
        <f t="shared" si="37"/>
        <v>7.9244154594654517E-2</v>
      </c>
      <c r="BR63" s="137">
        <f t="shared" si="38"/>
        <v>35.603266600026927</v>
      </c>
      <c r="BS63" s="137">
        <f t="shared" si="39"/>
        <v>2.3076923076923075</v>
      </c>
      <c r="BT63" s="137">
        <f t="shared" si="40"/>
        <v>7.4319649581638836E-2</v>
      </c>
      <c r="BU63" s="137">
        <f t="shared" si="41"/>
        <v>52.486388108147793</v>
      </c>
      <c r="BV63" s="137">
        <f t="shared" si="42"/>
        <v>1.3636363636363635</v>
      </c>
      <c r="BW63" s="137">
        <f t="shared" si="43"/>
        <v>5.9068400652075075E-2</v>
      </c>
      <c r="BX63" s="137">
        <f t="shared" si="44"/>
        <v>82.75353858384635</v>
      </c>
      <c r="BY63" s="137">
        <f t="shared" si="45"/>
        <v>1.25</v>
      </c>
      <c r="BZ63" s="137">
        <f t="shared" si="46"/>
        <v>7.2769962260841647E-2</v>
      </c>
      <c r="CA63" s="137">
        <f t="shared" si="47"/>
        <v>165.98820239201746</v>
      </c>
      <c r="CB63" s="137">
        <f t="shared" si="48"/>
        <v>1.25</v>
      </c>
      <c r="CC63" s="137">
        <f t="shared" si="49"/>
        <v>8.677935056845075E-2</v>
      </c>
      <c r="CD63" s="137">
        <f t="shared" si="50"/>
        <v>11316.065276116668</v>
      </c>
      <c r="CE63" s="137">
        <f t="shared" si="51"/>
        <v>1.1538461538461537</v>
      </c>
      <c r="CF63" s="137">
        <f t="shared" si="52"/>
        <v>2.5315177981852236E-2</v>
      </c>
      <c r="CG63" s="137">
        <f t="shared" si="53"/>
        <v>24017.771198288414</v>
      </c>
      <c r="CH63" s="137">
        <f t="shared" si="54"/>
        <v>1.0714285714285714</v>
      </c>
      <c r="CI63" s="137">
        <f t="shared" si="55"/>
        <v>3.8553598389604801E-2</v>
      </c>
      <c r="CJ63" s="137">
        <f t="shared" si="56"/>
        <v>25403.411844343515</v>
      </c>
      <c r="CK63" s="137">
        <f t="shared" si="57"/>
        <v>1</v>
      </c>
      <c r="CL63" s="137">
        <f t="shared" si="58"/>
        <v>6.1468793153355683E-2</v>
      </c>
      <c r="CM63" s="137">
        <f t="shared" si="59"/>
        <v>27712.812921102013</v>
      </c>
      <c r="CN63" s="137">
        <f t="shared" si="60"/>
        <v>1</v>
      </c>
      <c r="CO63" s="137">
        <f t="shared" si="61"/>
        <v>7.7505022645870433E-2</v>
      </c>
      <c r="CP63">
        <f t="shared" si="62"/>
        <v>0.20802029284180495</v>
      </c>
      <c r="CQ63">
        <f t="shared" si="63"/>
        <v>53.363251188342041</v>
      </c>
      <c r="CR63">
        <f t="shared" si="64"/>
        <v>54</v>
      </c>
    </row>
    <row r="64" spans="1:96" ht="21.75" thickTop="1">
      <c r="A64" s="247">
        <v>3</v>
      </c>
      <c r="B64" s="206" t="s">
        <v>30</v>
      </c>
      <c r="C64" s="210" t="s">
        <v>23</v>
      </c>
      <c r="D64" s="214">
        <v>3</v>
      </c>
      <c r="E64" s="214">
        <v>17</v>
      </c>
      <c r="F64" s="218" t="str">
        <f t="shared" si="67"/>
        <v>3-4</v>
      </c>
      <c r="G64" s="218">
        <f t="shared" si="1"/>
        <v>3.5</v>
      </c>
      <c r="H64" s="218">
        <v>3</v>
      </c>
      <c r="I64" s="218">
        <v>4</v>
      </c>
      <c r="J64" s="218">
        <v>1</v>
      </c>
      <c r="K64" s="223">
        <v>8</v>
      </c>
      <c r="L64" s="214" t="s">
        <v>279</v>
      </c>
      <c r="M64" s="214">
        <v>1</v>
      </c>
      <c r="N64" s="218" t="str">
        <f t="shared" si="68"/>
        <v>-</v>
      </c>
      <c r="O64" s="226" t="s">
        <v>257</v>
      </c>
      <c r="P64" s="226" t="s">
        <v>257</v>
      </c>
      <c r="Q64" s="214" t="s">
        <v>257</v>
      </c>
      <c r="R64" s="214" t="s">
        <v>257</v>
      </c>
      <c r="S64" s="214" t="s">
        <v>257</v>
      </c>
      <c r="T64" s="228">
        <v>3</v>
      </c>
      <c r="U64" s="214" t="s">
        <v>310</v>
      </c>
      <c r="V64" s="214">
        <v>1</v>
      </c>
      <c r="W64" s="214">
        <v>3</v>
      </c>
      <c r="X64" s="228">
        <v>12</v>
      </c>
      <c r="Y64" s="214">
        <v>2</v>
      </c>
      <c r="Z64" s="232" t="s">
        <v>231</v>
      </c>
      <c r="AA64" s="214">
        <f>'Способности и классы'!$G$16</f>
        <v>1.4</v>
      </c>
      <c r="AB64" s="214">
        <v>0</v>
      </c>
      <c r="AC64" s="236" t="s">
        <v>414</v>
      </c>
      <c r="AD64" s="236"/>
      <c r="AE64" s="214">
        <v>1.5</v>
      </c>
      <c r="AF64" s="214">
        <v>0</v>
      </c>
      <c r="AG64" s="240"/>
      <c r="AH64" s="244">
        <f t="shared" si="2"/>
        <v>0.21427478217774165</v>
      </c>
      <c r="AI64" s="244">
        <f t="shared" si="3"/>
        <v>339.99999999999972</v>
      </c>
      <c r="AJ64" s="244">
        <f t="shared" si="4"/>
        <v>6.3114182847803155</v>
      </c>
      <c r="AK64" s="244">
        <f t="shared" si="5"/>
        <v>0.88388347648318433</v>
      </c>
      <c r="AL64" s="244">
        <f t="shared" si="6"/>
        <v>169.99999999999986</v>
      </c>
      <c r="AM64" s="244">
        <f t="shared" si="7"/>
        <v>4.2473184501861692</v>
      </c>
      <c r="AN64" s="244">
        <f t="shared" si="8"/>
        <v>1.6499158227686108</v>
      </c>
      <c r="AO64" s="244">
        <f t="shared" si="9"/>
        <v>37.777777777777779</v>
      </c>
      <c r="AP64" s="244">
        <f t="shared" si="10"/>
        <v>2.7664750101749762</v>
      </c>
      <c r="AQ64" s="244">
        <f t="shared" si="11"/>
        <v>2.4382992454708536</v>
      </c>
      <c r="AR64" s="244">
        <f t="shared" si="12"/>
        <v>28.333333333333339</v>
      </c>
      <c r="AS64" s="244">
        <f t="shared" si="13"/>
        <v>2.6673761685787718</v>
      </c>
      <c r="AT64" s="244">
        <f t="shared" si="14"/>
        <v>3.4045882057130066</v>
      </c>
      <c r="AU64" s="244">
        <f t="shared" si="15"/>
        <v>14.166666666666664</v>
      </c>
      <c r="AV64" s="244">
        <f t="shared" si="16"/>
        <v>2.0398655453573946</v>
      </c>
      <c r="AW64" s="244">
        <f t="shared" si="17"/>
        <v>4.3514263457633691</v>
      </c>
      <c r="AX64" s="244">
        <f t="shared" si="18"/>
        <v>8.5</v>
      </c>
      <c r="AY64" s="244">
        <f t="shared" si="19"/>
        <v>1.5196446852868624</v>
      </c>
      <c r="AZ64" s="244">
        <f t="shared" si="20"/>
        <v>5.5979286843935014</v>
      </c>
      <c r="BA64" s="244">
        <f t="shared" si="21"/>
        <v>5.666666666666667</v>
      </c>
      <c r="BB64" s="244">
        <f t="shared" si="22"/>
        <v>1.0095032851376968</v>
      </c>
      <c r="BC64" s="244">
        <f t="shared" si="23"/>
        <v>7.0710678118654746</v>
      </c>
      <c r="BD64" s="244">
        <f t="shared" si="24"/>
        <v>6.0714285714285712</v>
      </c>
      <c r="BE64" s="244">
        <f t="shared" si="25"/>
        <v>0.86519817257508724</v>
      </c>
      <c r="BF64" s="244">
        <f t="shared" si="26"/>
        <v>9.3532643014093573</v>
      </c>
      <c r="BG64" s="244">
        <f t="shared" si="27"/>
        <v>3.035714285714286</v>
      </c>
      <c r="BH64" s="244">
        <f t="shared" si="28"/>
        <v>0.32456201256462541</v>
      </c>
      <c r="BI64" s="244">
        <f t="shared" si="29"/>
        <v>13.025651232383771</v>
      </c>
      <c r="BJ64" s="244">
        <f t="shared" si="30"/>
        <v>2.3611111111111112</v>
      </c>
      <c r="BK64" s="244">
        <f t="shared" si="31"/>
        <v>0.18126626216131336</v>
      </c>
      <c r="BL64" s="244">
        <f t="shared" si="32"/>
        <v>17.397071600621405</v>
      </c>
      <c r="BM64" s="244">
        <f t="shared" si="33"/>
        <v>1.8888888888888888</v>
      </c>
      <c r="BN64" s="244">
        <f t="shared" si="34"/>
        <v>0.10857510575638601</v>
      </c>
      <c r="BO64" s="244">
        <f t="shared" si="35"/>
        <v>25.043365167023559</v>
      </c>
      <c r="BP64" s="244">
        <f t="shared" si="36"/>
        <v>1.7</v>
      </c>
      <c r="BQ64" s="244">
        <f t="shared" si="37"/>
        <v>6.7882250993908558E-2</v>
      </c>
      <c r="BR64" s="244">
        <f t="shared" si="38"/>
        <v>34.883934538536344</v>
      </c>
      <c r="BS64" s="244">
        <f t="shared" si="39"/>
        <v>2.3776223776223775</v>
      </c>
      <c r="BT64" s="244">
        <f t="shared" si="40"/>
        <v>7.7954563824377751E-2</v>
      </c>
      <c r="BU64" s="244">
        <f t="shared" si="41"/>
        <v>54.392829322042111</v>
      </c>
      <c r="BV64" s="244">
        <f t="shared" si="42"/>
        <v>1.4166666666666667</v>
      </c>
      <c r="BW64" s="244">
        <f t="shared" si="43"/>
        <v>5.9181731830774444E-2</v>
      </c>
      <c r="BX64" s="244">
        <f t="shared" si="44"/>
        <v>92.138156336428906</v>
      </c>
      <c r="BY64" s="244">
        <f t="shared" si="45"/>
        <v>1.3076923076923077</v>
      </c>
      <c r="BZ64" s="244">
        <f t="shared" si="46"/>
        <v>6.9990852286917704E-2</v>
      </c>
      <c r="CA64" s="244">
        <f t="shared" si="47"/>
        <v>162.63455967290597</v>
      </c>
      <c r="CB64" s="244">
        <f t="shared" si="48"/>
        <v>1.2142857142857142</v>
      </c>
      <c r="CC64" s="244">
        <f t="shared" si="49"/>
        <v>8.6408014064184691E-2</v>
      </c>
      <c r="CD64" s="244">
        <f t="shared" si="50"/>
        <v>433.10290347676039</v>
      </c>
      <c r="CE64" s="244">
        <f t="shared" si="51"/>
        <v>1.1333333333333333</v>
      </c>
      <c r="CF64" s="244">
        <f t="shared" si="52"/>
        <v>9.2705740415390439E-2</v>
      </c>
      <c r="CG64" s="244">
        <f t="shared" si="53"/>
        <v>29415.642097360349</v>
      </c>
      <c r="CH64" s="244">
        <f t="shared" si="54"/>
        <v>1.0625</v>
      </c>
      <c r="CI64" s="244">
        <f t="shared" si="55"/>
        <v>3.5997218726790271E-2</v>
      </c>
      <c r="CJ64" s="244">
        <f t="shared" si="56"/>
        <v>31112.698372208062</v>
      </c>
      <c r="CK64" s="244">
        <f t="shared" si="57"/>
        <v>1.0625</v>
      </c>
      <c r="CL64" s="244">
        <f t="shared" si="58"/>
        <v>5.9112945017779549E-2</v>
      </c>
      <c r="CM64" s="244">
        <f t="shared" si="59"/>
        <v>33941.12549695425</v>
      </c>
      <c r="CN64" s="244">
        <f t="shared" si="60"/>
        <v>1</v>
      </c>
      <c r="CO64" s="244">
        <f t="shared" si="61"/>
        <v>7.3674710859778239E-2</v>
      </c>
      <c r="CP64">
        <f t="shared" si="62"/>
        <v>0.2087427966509105</v>
      </c>
      <c r="CQ64">
        <f t="shared" si="63"/>
        <v>53.437311372791918</v>
      </c>
      <c r="CR64">
        <f t="shared" si="64"/>
        <v>54</v>
      </c>
    </row>
    <row r="65" spans="1:96" ht="60">
      <c r="A65" s="248"/>
      <c r="B65" s="81" t="s">
        <v>186</v>
      </c>
      <c r="C65" s="89" t="s">
        <v>175</v>
      </c>
      <c r="D65" s="51">
        <v>2</v>
      </c>
      <c r="E65" s="51">
        <v>14</v>
      </c>
      <c r="F65" s="52" t="str">
        <f t="shared" si="67"/>
        <v>2-8</v>
      </c>
      <c r="G65" s="52">
        <f t="shared" si="1"/>
        <v>5</v>
      </c>
      <c r="H65" s="51">
        <v>2</v>
      </c>
      <c r="I65" s="51">
        <v>8</v>
      </c>
      <c r="J65" s="51">
        <v>1</v>
      </c>
      <c r="K65" s="107">
        <v>7</v>
      </c>
      <c r="L65" s="51" t="s">
        <v>272</v>
      </c>
      <c r="M65" s="51">
        <v>1</v>
      </c>
      <c r="N65" s="52" t="str">
        <f t="shared" si="68"/>
        <v>-</v>
      </c>
      <c r="O65" s="51" t="s">
        <v>257</v>
      </c>
      <c r="P65" s="51" t="s">
        <v>257</v>
      </c>
      <c r="Q65" s="51" t="s">
        <v>257</v>
      </c>
      <c r="R65" s="51" t="s">
        <v>257</v>
      </c>
      <c r="S65" s="51" t="s">
        <v>257</v>
      </c>
      <c r="T65" s="98">
        <v>9</v>
      </c>
      <c r="U65" s="51" t="s">
        <v>315</v>
      </c>
      <c r="V65" s="51">
        <v>1</v>
      </c>
      <c r="W65" s="51">
        <v>4</v>
      </c>
      <c r="X65" s="98">
        <v>10</v>
      </c>
      <c r="Y65" s="51">
        <v>1</v>
      </c>
      <c r="Z65" s="53" t="s">
        <v>233</v>
      </c>
      <c r="AA65" s="51">
        <f>'Способности и классы'!$G$28</f>
        <v>1.1499999999999999</v>
      </c>
      <c r="AB65" s="51">
        <v>0</v>
      </c>
      <c r="AC65" s="54" t="s">
        <v>752</v>
      </c>
      <c r="AD65" s="54"/>
      <c r="AE65" s="51">
        <v>1.4</v>
      </c>
      <c r="AF65" s="51">
        <v>6</v>
      </c>
      <c r="AG65" s="55"/>
      <c r="AH65" s="56">
        <f t="shared" si="2"/>
        <v>0.20833333333333334</v>
      </c>
      <c r="AI65" s="56">
        <f t="shared" si="3"/>
        <v>5600.0000000000009</v>
      </c>
      <c r="AJ65" s="56">
        <f t="shared" si="4"/>
        <v>12.804343491774716</v>
      </c>
      <c r="AK65" s="56">
        <f t="shared" si="5"/>
        <v>0.88888888888888884</v>
      </c>
      <c r="AL65" s="56">
        <f t="shared" si="6"/>
        <v>70.000000000000014</v>
      </c>
      <c r="AM65" s="56">
        <f t="shared" si="7"/>
        <v>3.3225299516877818</v>
      </c>
      <c r="AN65" s="56">
        <f t="shared" si="8"/>
        <v>1.6279069767441861</v>
      </c>
      <c r="AO65" s="56">
        <f t="shared" si="9"/>
        <v>46.666666666666671</v>
      </c>
      <c r="AP65" s="56">
        <f t="shared" si="10"/>
        <v>2.9761004729273597</v>
      </c>
      <c r="AQ65" s="56">
        <f t="shared" si="11"/>
        <v>2.4390243902439028</v>
      </c>
      <c r="AR65" s="56">
        <f t="shared" si="12"/>
        <v>17.5</v>
      </c>
      <c r="AS65" s="56">
        <f t="shared" si="13"/>
        <v>2.1995242888862836</v>
      </c>
      <c r="AT65" s="56">
        <f t="shared" si="14"/>
        <v>3.3333333333333335</v>
      </c>
      <c r="AU65" s="56">
        <f t="shared" si="15"/>
        <v>9.3333333333333339</v>
      </c>
      <c r="AV65" s="56">
        <f t="shared" si="16"/>
        <v>1.6733200530681511</v>
      </c>
      <c r="AW65" s="56">
        <f t="shared" si="17"/>
        <v>4.4444444444444446</v>
      </c>
      <c r="AX65" s="56">
        <f t="shared" si="18"/>
        <v>5.8333333333333339</v>
      </c>
      <c r="AY65" s="56">
        <f t="shared" si="19"/>
        <v>1.1852557477382455</v>
      </c>
      <c r="AZ65" s="56">
        <f t="shared" si="20"/>
        <v>5.5882352941176476</v>
      </c>
      <c r="BA65" s="56">
        <f t="shared" si="21"/>
        <v>5</v>
      </c>
      <c r="BB65" s="56">
        <f t="shared" si="22"/>
        <v>0.91741085254715826</v>
      </c>
      <c r="BC65" s="56">
        <f t="shared" si="23"/>
        <v>7.6388888888888884</v>
      </c>
      <c r="BD65" s="56">
        <f t="shared" si="24"/>
        <v>7</v>
      </c>
      <c r="BE65" s="56">
        <f t="shared" si="25"/>
        <v>0.92037423944462782</v>
      </c>
      <c r="BF65" s="56">
        <f t="shared" si="26"/>
        <v>10.416666666666664</v>
      </c>
      <c r="BG65" s="56">
        <f t="shared" si="27"/>
        <v>3.1111111111111112</v>
      </c>
      <c r="BH65" s="56">
        <f t="shared" si="28"/>
        <v>0.29866666666666675</v>
      </c>
      <c r="BI65" s="56">
        <f t="shared" si="29"/>
        <v>14.814814814814815</v>
      </c>
      <c r="BJ65" s="56">
        <f t="shared" si="30"/>
        <v>2.3333333333333335</v>
      </c>
      <c r="BK65" s="56">
        <f t="shared" si="31"/>
        <v>0.1575</v>
      </c>
      <c r="BL65" s="56">
        <f t="shared" si="32"/>
        <v>20.666666666666668</v>
      </c>
      <c r="BM65" s="56">
        <f t="shared" si="33"/>
        <v>2</v>
      </c>
      <c r="BN65" s="56">
        <f t="shared" si="34"/>
        <v>9.6774193548387094E-2</v>
      </c>
      <c r="BO65" s="56">
        <f t="shared" si="35"/>
        <v>29.565217391304351</v>
      </c>
      <c r="BP65" s="56">
        <f t="shared" si="36"/>
        <v>2</v>
      </c>
      <c r="BQ65" s="56">
        <f t="shared" si="37"/>
        <v>6.7647058823529407E-2</v>
      </c>
      <c r="BR65" s="56">
        <f t="shared" si="38"/>
        <v>44.047619047619044</v>
      </c>
      <c r="BS65" s="56">
        <f t="shared" si="39"/>
        <v>2.6923076923076921</v>
      </c>
      <c r="BT65" s="56">
        <f t="shared" si="40"/>
        <v>7.0289773091682231E-2</v>
      </c>
      <c r="BU65" s="56">
        <f t="shared" si="41"/>
        <v>74.074074074074048</v>
      </c>
      <c r="BV65" s="56">
        <f t="shared" si="42"/>
        <v>1.75</v>
      </c>
      <c r="BW65" s="56">
        <f t="shared" si="43"/>
        <v>5.4873562746266299E-2</v>
      </c>
      <c r="BX65" s="56">
        <f t="shared" si="44"/>
        <v>134.37500000000003</v>
      </c>
      <c r="BY65" s="56">
        <f t="shared" si="45"/>
        <v>1.5555555555555556</v>
      </c>
      <c r="BZ65" s="56">
        <f t="shared" si="46"/>
        <v>6.1621094176755709E-2</v>
      </c>
      <c r="CA65" s="56">
        <f t="shared" si="47"/>
        <v>328.57142857142867</v>
      </c>
      <c r="CB65" s="56">
        <f t="shared" si="48"/>
        <v>1.4</v>
      </c>
      <c r="CC65" s="56">
        <f t="shared" si="49"/>
        <v>6.5275336576821955E-2</v>
      </c>
      <c r="CD65" s="56">
        <f t="shared" si="50"/>
        <v>816.66666666666595</v>
      </c>
      <c r="CE65" s="56">
        <f t="shared" si="51"/>
        <v>1.4</v>
      </c>
      <c r="CF65" s="56">
        <f t="shared" si="52"/>
        <v>7.8276839520895161E-2</v>
      </c>
      <c r="CG65" s="56">
        <f t="shared" si="53"/>
        <v>1155.5555555555545</v>
      </c>
      <c r="CH65" s="56">
        <f t="shared" si="54"/>
        <v>1.2727272727272727</v>
      </c>
      <c r="CI65" s="56">
        <f t="shared" si="55"/>
        <v>0.10930297160488817</v>
      </c>
      <c r="CJ65" s="56">
        <f t="shared" si="56"/>
        <v>43999.999999999964</v>
      </c>
      <c r="CK65" s="56">
        <f t="shared" si="57"/>
        <v>1.2727272727272727</v>
      </c>
      <c r="CL65" s="56">
        <f t="shared" si="58"/>
        <v>5.6474544316646696E-2</v>
      </c>
      <c r="CM65" s="56">
        <f t="shared" si="59"/>
        <v>47999.999999999956</v>
      </c>
      <c r="CN65" s="56">
        <f t="shared" si="60"/>
        <v>1.1666666666666667</v>
      </c>
      <c r="CO65" s="56">
        <f t="shared" si="61"/>
        <v>7.0214432176842034E-2</v>
      </c>
      <c r="CP65">
        <f t="shared" si="62"/>
        <v>0.15655735445129418</v>
      </c>
      <c r="CQ65">
        <f t="shared" si="63"/>
        <v>53.62877257004633</v>
      </c>
      <c r="CR65">
        <f t="shared" si="64"/>
        <v>54</v>
      </c>
    </row>
    <row r="66" spans="1:96" ht="21">
      <c r="A66" s="248"/>
      <c r="B66" s="79" t="s">
        <v>142</v>
      </c>
      <c r="C66" s="87" t="s">
        <v>667</v>
      </c>
      <c r="D66" s="32">
        <v>2</v>
      </c>
      <c r="E66" s="32">
        <v>12</v>
      </c>
      <c r="F66" s="33" t="str">
        <f t="shared" si="67"/>
        <v>5-7</v>
      </c>
      <c r="G66" s="33">
        <f t="shared" si="1"/>
        <v>6</v>
      </c>
      <c r="H66" s="32">
        <v>5</v>
      </c>
      <c r="I66" s="32">
        <v>7</v>
      </c>
      <c r="J66" s="32">
        <v>1</v>
      </c>
      <c r="K66" s="105">
        <v>7</v>
      </c>
      <c r="L66" s="32" t="s">
        <v>271</v>
      </c>
      <c r="M66" s="32">
        <v>1</v>
      </c>
      <c r="N66" s="33" t="str">
        <f t="shared" si="68"/>
        <v>-</v>
      </c>
      <c r="O66" s="32" t="s">
        <v>257</v>
      </c>
      <c r="P66" s="32" t="s">
        <v>257</v>
      </c>
      <c r="Q66" s="32" t="s">
        <v>257</v>
      </c>
      <c r="R66" s="32" t="s">
        <v>257</v>
      </c>
      <c r="S66" s="32" t="s">
        <v>257</v>
      </c>
      <c r="T66" s="96">
        <v>7</v>
      </c>
      <c r="U66" s="32" t="s">
        <v>315</v>
      </c>
      <c r="V66" s="32">
        <v>1</v>
      </c>
      <c r="W66" s="32">
        <v>4</v>
      </c>
      <c r="X66" s="96">
        <v>9</v>
      </c>
      <c r="Y66" s="32">
        <v>1</v>
      </c>
      <c r="Z66" s="34" t="s">
        <v>234</v>
      </c>
      <c r="AA66" s="32">
        <f>'Способности и классы'!$G$25</f>
        <v>1.6940000000000002</v>
      </c>
      <c r="AB66" s="32">
        <v>0</v>
      </c>
      <c r="AC66" s="35" t="s">
        <v>669</v>
      </c>
      <c r="AD66" s="35"/>
      <c r="AE66" s="32">
        <v>1.44</v>
      </c>
      <c r="AF66" s="32">
        <v>0</v>
      </c>
      <c r="AG66" s="36"/>
      <c r="AH66" s="37">
        <f t="shared" si="2"/>
        <v>0.17543859649122806</v>
      </c>
      <c r="AI66" s="37">
        <f t="shared" si="3"/>
        <v>2400.0000000000005</v>
      </c>
      <c r="AJ66" s="37">
        <f t="shared" si="4"/>
        <v>10.814875502644844</v>
      </c>
      <c r="AK66" s="37">
        <f t="shared" si="5"/>
        <v>0.72727272727272729</v>
      </c>
      <c r="AL66" s="37">
        <f t="shared" si="6"/>
        <v>39.999999999999993</v>
      </c>
      <c r="AM66" s="37">
        <f t="shared" si="7"/>
        <v>3.0102304158249447</v>
      </c>
      <c r="AN66" s="37">
        <f t="shared" si="8"/>
        <v>1.346153846153846</v>
      </c>
      <c r="AO66" s="37">
        <f t="shared" si="9"/>
        <v>40</v>
      </c>
      <c r="AP66" s="37">
        <f t="shared" si="10"/>
        <v>3.0110205590588164</v>
      </c>
      <c r="AQ66" s="37">
        <f t="shared" si="11"/>
        <v>2.0408163265306123</v>
      </c>
      <c r="AR66" s="37">
        <f t="shared" si="12"/>
        <v>8</v>
      </c>
      <c r="AS66" s="37">
        <f t="shared" si="13"/>
        <v>1.7270878415234092</v>
      </c>
      <c r="AT66" s="37">
        <f t="shared" si="14"/>
        <v>2.8260869565217392</v>
      </c>
      <c r="AU66" s="37">
        <f t="shared" si="15"/>
        <v>6.666666666666667</v>
      </c>
      <c r="AV66" s="37">
        <f t="shared" si="16"/>
        <v>1.535895295576609</v>
      </c>
      <c r="AW66" s="37">
        <f t="shared" si="17"/>
        <v>3.6363636363636362</v>
      </c>
      <c r="AX66" s="37">
        <f t="shared" si="18"/>
        <v>4.2857142857142856</v>
      </c>
      <c r="AY66" s="37">
        <f t="shared" si="19"/>
        <v>1.1081471729284513</v>
      </c>
      <c r="AZ66" s="37">
        <f t="shared" si="20"/>
        <v>4.6341463414634152</v>
      </c>
      <c r="BA66" s="37">
        <f t="shared" si="21"/>
        <v>3</v>
      </c>
      <c r="BB66" s="37">
        <f t="shared" si="22"/>
        <v>0.71390828268941109</v>
      </c>
      <c r="BC66" s="37">
        <f t="shared" si="23"/>
        <v>6.4327485380116958</v>
      </c>
      <c r="BD66" s="37">
        <f t="shared" si="24"/>
        <v>6</v>
      </c>
      <c r="BE66" s="37">
        <f t="shared" si="25"/>
        <v>0.93598080386793026</v>
      </c>
      <c r="BF66" s="37">
        <f t="shared" si="26"/>
        <v>8.6805555555555554</v>
      </c>
      <c r="BG66" s="37">
        <f t="shared" si="27"/>
        <v>2</v>
      </c>
      <c r="BH66" s="37">
        <f t="shared" si="28"/>
        <v>0.23039999999999999</v>
      </c>
      <c r="BI66" s="37">
        <f t="shared" si="29"/>
        <v>12.121212121212123</v>
      </c>
      <c r="BJ66" s="37">
        <f t="shared" si="30"/>
        <v>1.7142857142857142</v>
      </c>
      <c r="BK66" s="37">
        <f t="shared" si="31"/>
        <v>0.1414285714285714</v>
      </c>
      <c r="BL66" s="37">
        <f t="shared" si="32"/>
        <v>17.222222222222225</v>
      </c>
      <c r="BM66" s="37">
        <f t="shared" si="33"/>
        <v>1.5</v>
      </c>
      <c r="BN66" s="37">
        <f t="shared" si="34"/>
        <v>8.7096774193548374E-2</v>
      </c>
      <c r="BO66" s="37">
        <f t="shared" si="35"/>
        <v>24.285714285714288</v>
      </c>
      <c r="BP66" s="37">
        <f t="shared" si="36"/>
        <v>1.5</v>
      </c>
      <c r="BQ66" s="37">
        <f t="shared" si="37"/>
        <v>6.1764705882352937E-2</v>
      </c>
      <c r="BR66" s="37">
        <f t="shared" si="38"/>
        <v>37</v>
      </c>
      <c r="BS66" s="37">
        <f t="shared" si="39"/>
        <v>2.0512820512820511</v>
      </c>
      <c r="BT66" s="37">
        <f t="shared" si="40"/>
        <v>6.4066717485588245E-2</v>
      </c>
      <c r="BU66" s="37">
        <f t="shared" si="41"/>
        <v>60.606060606060595</v>
      </c>
      <c r="BV66" s="37">
        <f t="shared" si="42"/>
        <v>1.2</v>
      </c>
      <c r="BW66" s="37">
        <f t="shared" si="43"/>
        <v>4.7853699981118943E-2</v>
      </c>
      <c r="BX66" s="37">
        <f t="shared" si="44"/>
        <v>113.15789473684214</v>
      </c>
      <c r="BY66" s="37">
        <f t="shared" si="45"/>
        <v>1.2</v>
      </c>
      <c r="BZ66" s="37">
        <f t="shared" si="46"/>
        <v>5.8335811269348337E-2</v>
      </c>
      <c r="CA66" s="37">
        <f t="shared" si="47"/>
        <v>270.58823529411774</v>
      </c>
      <c r="CB66" s="37">
        <f t="shared" si="48"/>
        <v>1.0909090909090908</v>
      </c>
      <c r="CC66" s="37">
        <f t="shared" si="49"/>
        <v>6.3495043533804141E-2</v>
      </c>
      <c r="CD66" s="37">
        <f t="shared" si="50"/>
        <v>699.99999999999943</v>
      </c>
      <c r="CE66" s="37">
        <f t="shared" si="51"/>
        <v>1</v>
      </c>
      <c r="CF66" s="37">
        <f t="shared" si="52"/>
        <v>7.2771409030463835E-2</v>
      </c>
      <c r="CG66" s="37">
        <f t="shared" si="53"/>
        <v>945.45454545454447</v>
      </c>
      <c r="CH66" s="37">
        <f t="shared" si="54"/>
        <v>1</v>
      </c>
      <c r="CI66" s="37">
        <f t="shared" si="55"/>
        <v>0.10787400114371457</v>
      </c>
      <c r="CJ66" s="37">
        <f t="shared" si="56"/>
        <v>1222.222222222221</v>
      </c>
      <c r="CK66" s="37">
        <f t="shared" si="57"/>
        <v>0.92307692307692313</v>
      </c>
      <c r="CL66" s="37">
        <f t="shared" si="58"/>
        <v>0.13850776532715187</v>
      </c>
      <c r="CM66" s="37">
        <f t="shared" si="59"/>
        <v>47999.999999999956</v>
      </c>
      <c r="CN66" s="37">
        <f t="shared" si="60"/>
        <v>0.8571428571428571</v>
      </c>
      <c r="CO66" s="37">
        <f t="shared" si="61"/>
        <v>6.5005932603436942E-2</v>
      </c>
      <c r="CP66">
        <f t="shared" si="62"/>
        <v>0.21407042117516448</v>
      </c>
      <c r="CQ66">
        <f t="shared" si="63"/>
        <v>53.978730379751539</v>
      </c>
      <c r="CR66">
        <f t="shared" si="64"/>
        <v>54</v>
      </c>
    </row>
    <row r="67" spans="1:96" ht="30">
      <c r="A67" s="248"/>
      <c r="B67" s="77" t="s">
        <v>119</v>
      </c>
      <c r="C67" s="85" t="s">
        <v>306</v>
      </c>
      <c r="D67" s="20">
        <v>3</v>
      </c>
      <c r="E67" s="20">
        <v>15</v>
      </c>
      <c r="F67" s="21">
        <f t="shared" si="67"/>
        <v>3</v>
      </c>
      <c r="G67" s="21">
        <f t="shared" si="1"/>
        <v>3</v>
      </c>
      <c r="H67" s="20">
        <v>3</v>
      </c>
      <c r="I67" s="20">
        <v>3</v>
      </c>
      <c r="J67" s="20">
        <v>3</v>
      </c>
      <c r="K67" s="103">
        <v>6</v>
      </c>
      <c r="L67" s="20" t="s">
        <v>275</v>
      </c>
      <c r="M67" s="20">
        <v>1</v>
      </c>
      <c r="N67" s="21"/>
      <c r="O67" s="20"/>
      <c r="P67" s="20"/>
      <c r="Q67" s="20"/>
      <c r="R67" s="20"/>
      <c r="S67" s="20"/>
      <c r="T67" s="94">
        <v>4</v>
      </c>
      <c r="U67" s="20" t="s">
        <v>313</v>
      </c>
      <c r="V67" s="20">
        <v>1</v>
      </c>
      <c r="W67" s="20">
        <v>4</v>
      </c>
      <c r="X67" s="94">
        <v>11</v>
      </c>
      <c r="Y67" s="20">
        <v>1</v>
      </c>
      <c r="Z67" s="22" t="s">
        <v>233</v>
      </c>
      <c r="AA67" s="20">
        <f>'Способности и классы'!$G$28</f>
        <v>1.1499999999999999</v>
      </c>
      <c r="AB67" s="20">
        <v>0</v>
      </c>
      <c r="AC67" s="23" t="s">
        <v>501</v>
      </c>
      <c r="AD67" s="23" t="s">
        <v>496</v>
      </c>
      <c r="AE67" s="20">
        <f>1.3*2</f>
        <v>2.6</v>
      </c>
      <c r="AF67" s="20">
        <v>0</v>
      </c>
      <c r="AG67" s="24"/>
      <c r="AH67" s="25">
        <f t="shared" si="2"/>
        <v>0.38314176245210724</v>
      </c>
      <c r="AI67" s="25">
        <f t="shared" si="3"/>
        <v>299.99999999999972</v>
      </c>
      <c r="AJ67" s="25">
        <f t="shared" si="4"/>
        <v>5.2898144730478434</v>
      </c>
      <c r="AK67" s="25">
        <f t="shared" si="5"/>
        <v>1.6460905349794237</v>
      </c>
      <c r="AL67" s="25">
        <f t="shared" si="6"/>
        <v>75.000000000000014</v>
      </c>
      <c r="AM67" s="25">
        <f t="shared" si="7"/>
        <v>2.8583609829901793</v>
      </c>
      <c r="AN67" s="25">
        <f t="shared" si="8"/>
        <v>2.9914529914529915</v>
      </c>
      <c r="AO67" s="25">
        <f t="shared" si="9"/>
        <v>50</v>
      </c>
      <c r="AP67" s="25">
        <f t="shared" si="10"/>
        <v>2.4974887583425418</v>
      </c>
      <c r="AQ67" s="25">
        <f t="shared" si="11"/>
        <v>4.4444444444444446</v>
      </c>
      <c r="AR67" s="25">
        <f t="shared" si="12"/>
        <v>16.666666666666664</v>
      </c>
      <c r="AS67" s="25">
        <f t="shared" si="13"/>
        <v>1.6967290951357941</v>
      </c>
      <c r="AT67" s="25">
        <f t="shared" si="14"/>
        <v>6.2801932367149762</v>
      </c>
      <c r="AU67" s="25">
        <f t="shared" si="15"/>
        <v>9.375</v>
      </c>
      <c r="AV67" s="25">
        <f t="shared" si="16"/>
        <v>1.221797226031579</v>
      </c>
      <c r="AW67" s="25">
        <f t="shared" si="17"/>
        <v>8.0808080808080813</v>
      </c>
      <c r="AX67" s="25">
        <f t="shared" si="18"/>
        <v>6</v>
      </c>
      <c r="AY67" s="25">
        <f t="shared" si="19"/>
        <v>0.83020488837511586</v>
      </c>
      <c r="AZ67" s="25">
        <f t="shared" si="20"/>
        <v>10.052910052910052</v>
      </c>
      <c r="BA67" s="25">
        <f t="shared" si="21"/>
        <v>4.166666666666667</v>
      </c>
      <c r="BB67" s="25">
        <f t="shared" si="22"/>
        <v>0.50531262052123205</v>
      </c>
      <c r="BC67" s="25">
        <f t="shared" si="23"/>
        <v>12.865497076023393</v>
      </c>
      <c r="BD67" s="25">
        <f t="shared" si="24"/>
        <v>5.3571428571428568</v>
      </c>
      <c r="BE67" s="25">
        <f t="shared" si="25"/>
        <v>0.43504213784463341</v>
      </c>
      <c r="BF67" s="25">
        <f t="shared" si="26"/>
        <v>15.432098765432096</v>
      </c>
      <c r="BG67" s="25">
        <f t="shared" si="27"/>
        <v>2.6785714285714284</v>
      </c>
      <c r="BH67" s="25">
        <f t="shared" si="28"/>
        <v>0.1735714285714286</v>
      </c>
      <c r="BI67" s="25">
        <f t="shared" si="29"/>
        <v>19.444444444444446</v>
      </c>
      <c r="BJ67" s="25">
        <f t="shared" si="30"/>
        <v>2.0833333333333335</v>
      </c>
      <c r="BK67" s="25">
        <f t="shared" si="31"/>
        <v>0.10714285714285714</v>
      </c>
      <c r="BL67" s="25">
        <f t="shared" si="32"/>
        <v>22.962962962962965</v>
      </c>
      <c r="BM67" s="25">
        <f t="shared" si="33"/>
        <v>1.6666666666666667</v>
      </c>
      <c r="BN67" s="25">
        <f t="shared" si="34"/>
        <v>7.2580645161290314E-2</v>
      </c>
      <c r="BO67" s="25">
        <f t="shared" si="35"/>
        <v>26.984126984126984</v>
      </c>
      <c r="BP67" s="25">
        <f t="shared" si="36"/>
        <v>1.5</v>
      </c>
      <c r="BQ67" s="25">
        <f t="shared" si="37"/>
        <v>5.5588235294117647E-2</v>
      </c>
      <c r="BR67" s="25">
        <f t="shared" si="38"/>
        <v>34.25925925925926</v>
      </c>
      <c r="BS67" s="25">
        <f t="shared" si="39"/>
        <v>2.0979020979020979</v>
      </c>
      <c r="BT67" s="25">
        <f t="shared" si="40"/>
        <v>7.0413654704414075E-2</v>
      </c>
      <c r="BU67" s="25">
        <f t="shared" si="41"/>
        <v>40.404040404040401</v>
      </c>
      <c r="BV67" s="25">
        <f t="shared" si="42"/>
        <v>1.3636363636363635</v>
      </c>
      <c r="BW67" s="25">
        <f t="shared" si="43"/>
        <v>7.2345609075394085E-2</v>
      </c>
      <c r="BX67" s="25">
        <f t="shared" si="44"/>
        <v>47.777777777777779</v>
      </c>
      <c r="BY67" s="25">
        <f t="shared" si="45"/>
        <v>1.25</v>
      </c>
      <c r="BZ67" s="25">
        <f t="shared" si="46"/>
        <v>0.10257760191256342</v>
      </c>
      <c r="CA67" s="25">
        <f t="shared" si="47"/>
        <v>63.888888888888893</v>
      </c>
      <c r="CB67" s="25">
        <f t="shared" si="48"/>
        <v>1.1538461538461537</v>
      </c>
      <c r="CC67" s="25">
        <f t="shared" si="49"/>
        <v>0.13438824602209942</v>
      </c>
      <c r="CD67" s="25">
        <f t="shared" si="50"/>
        <v>2177.7777777777778</v>
      </c>
      <c r="CE67" s="25">
        <f t="shared" si="51"/>
        <v>1.0714285714285714</v>
      </c>
      <c r="CF67" s="25">
        <f t="shared" si="52"/>
        <v>4.7509434882606991E-2</v>
      </c>
      <c r="CG67" s="25">
        <f t="shared" si="53"/>
        <v>2311.1111111111113</v>
      </c>
      <c r="CH67" s="25">
        <f t="shared" si="54"/>
        <v>1</v>
      </c>
      <c r="CI67" s="25">
        <f t="shared" si="55"/>
        <v>8.0678577396732745E-2</v>
      </c>
      <c r="CJ67" s="25">
        <f t="shared" si="56"/>
        <v>2444.4444444444448</v>
      </c>
      <c r="CK67" s="25">
        <f t="shared" si="57"/>
        <v>0.9375</v>
      </c>
      <c r="CL67" s="25">
        <f t="shared" si="58"/>
        <v>0.11495888791365078</v>
      </c>
      <c r="CM67" s="25">
        <f t="shared" si="59"/>
        <v>2666.6666666666665</v>
      </c>
      <c r="CN67" s="25">
        <f t="shared" si="60"/>
        <v>0.9375</v>
      </c>
      <c r="CO67" s="25">
        <f t="shared" si="61"/>
        <v>0.13693063937629155</v>
      </c>
      <c r="CP67">
        <f t="shared" si="62"/>
        <v>0.21948107004205925</v>
      </c>
      <c r="CQ67">
        <f t="shared" si="63"/>
        <v>54.520374149085463</v>
      </c>
      <c r="CR67">
        <f t="shared" si="64"/>
        <v>55</v>
      </c>
    </row>
    <row r="68" spans="1:96" ht="45">
      <c r="A68" s="248"/>
      <c r="B68" s="77" t="s">
        <v>119</v>
      </c>
      <c r="C68" s="85" t="s">
        <v>104</v>
      </c>
      <c r="D68" s="20">
        <v>2</v>
      </c>
      <c r="E68" s="20">
        <v>12</v>
      </c>
      <c r="F68" s="21" t="str">
        <f t="shared" si="67"/>
        <v>3-5</v>
      </c>
      <c r="G68" s="21">
        <f t="shared" ref="G68:G131" si="69">IF(ISNUMBER(H68),AVERAGE(H68:I68),"-")</f>
        <v>4</v>
      </c>
      <c r="H68" s="20">
        <v>3</v>
      </c>
      <c r="I68" s="20">
        <v>5</v>
      </c>
      <c r="J68" s="20">
        <v>1</v>
      </c>
      <c r="K68" s="103">
        <v>7</v>
      </c>
      <c r="L68" s="20" t="s">
        <v>269</v>
      </c>
      <c r="M68" s="20">
        <v>1</v>
      </c>
      <c r="N68" s="21" t="str">
        <f t="shared" ref="N68:N77" si="70">IF(ISNUMBER(O68),AVERAGE(O68:P68),"-")</f>
        <v>-</v>
      </c>
      <c r="O68" s="20" t="s">
        <v>257</v>
      </c>
      <c r="P68" s="20" t="s">
        <v>257</v>
      </c>
      <c r="Q68" s="20" t="s">
        <v>257</v>
      </c>
      <c r="R68" s="20" t="s">
        <v>257</v>
      </c>
      <c r="S68" s="20" t="s">
        <v>257</v>
      </c>
      <c r="T68" s="94">
        <v>14</v>
      </c>
      <c r="U68" s="20" t="s">
        <v>315</v>
      </c>
      <c r="V68" s="20">
        <v>1</v>
      </c>
      <c r="W68" s="20">
        <v>4</v>
      </c>
      <c r="X68" s="94">
        <v>9</v>
      </c>
      <c r="Y68" s="20">
        <v>1</v>
      </c>
      <c r="Z68" s="22" t="s">
        <v>233</v>
      </c>
      <c r="AA68" s="20">
        <f>'Способности и классы'!$G$28</f>
        <v>1.1499999999999999</v>
      </c>
      <c r="AB68" s="20">
        <v>0</v>
      </c>
      <c r="AC68" s="23" t="s">
        <v>744</v>
      </c>
      <c r="AD68" s="23"/>
      <c r="AE68" s="20">
        <f>1.2*1.2*1.15*1.05</f>
        <v>1.7387999999999999</v>
      </c>
      <c r="AF68" s="20">
        <v>0</v>
      </c>
      <c r="AG68" s="24"/>
      <c r="AH68" s="25">
        <f t="shared" ref="AH68:AH131" si="71">IF($G68="-","-",CU$4/(IF($G68*(1-CU$5*$M68/22.22222) &lt; 0.75, 0.025, ROUND($G68*(1-CU$5*$M68/22.22222),1))*IF(LEFT($AC68,7)="Стрелок",IF($K68+CU$10 &gt; 20, 1, $K68/20),(1-IF($K68&gt;CU$8,0,IF((CU$8-$K68)&gt;=10,0.95,(CU$8-$K68)/10)))))/($J68)/SQRT($Y68))</f>
        <v>0.26315789473684209</v>
      </c>
      <c r="AI68" s="25">
        <f t="shared" ref="AI68:AI131" si="72">$E68/(IF(CU$6*(1-$T68*$V68/22.22222) &lt; 0.75, 0.025, ROUND(CU$6*(1-$T68*$V68/22.22222), 0))*IF(CU$9=0,(1-IF(CU$7&gt;$X68,0,IF($X68-CU$7 &gt;= 10,0.95,($X68-CU$7)/10))),IF(CU$7+$W68 &gt; 20, 1, CU$7/20)))</f>
        <v>2400.0000000000005</v>
      </c>
      <c r="AJ68" s="25">
        <f t="shared" ref="AJ68:AJ131" si="73">IF(AH68="-",0,POWER(AI68/AH68,AJ$2))</f>
        <v>9.7723431729809107</v>
      </c>
      <c r="AK68" s="25">
        <f t="shared" ref="AK68:AK131" si="74">IF($G68="-","-",CX$4/(IF($G68*(1-CX$5*$M68/22.22222) &lt; 0.75, 0.025, ROUND($G68*(1-CX$5*$M68/22.22222),1))*IF(LEFT($AC68,7)="Стрелок",IF($K68+CX$10 &gt; 20, 1, $K68/20),(1-IF($K68&gt;CX$8,0,IF((CX$8-$K68)&gt;=10,0.95,(CX$8-$K68)/10)))))/($J68)/SQRT($Y68))</f>
        <v>1.1111111111111112</v>
      </c>
      <c r="AL68" s="25">
        <f t="shared" ref="AL68:AL131" si="75">$E68/(IF(CX$6*(1-$T68*$V68/22.22222) &lt; 0.75, 0.025, ROUND(CX$6*(1-$T68*$V68/22.22222), 0))*IF(CX$9=0,(1-IF(CX$7&gt;$X68,0,IF($X68-CX$7 &gt;= 10,0.95,($X68-CX$7)/10))),IF(CX$7+$W68 &gt; 20, 1, CX$7/20)))</f>
        <v>1599.9999999999998</v>
      </c>
      <c r="AM68" s="25">
        <f t="shared" ref="AM68:AM131" si="76">IF(AK68="-",0,POWER(AL68/AK68,AM$2))</f>
        <v>7.3883878478189215</v>
      </c>
      <c r="AN68" s="25">
        <f t="shared" ref="AN68:AN131" si="77">IF($G68="-","-",DA$4/(IF($G68*(1-DA$5*$M68/22.22222) &lt; 0.75, 0.025, ROUND($G68*(1-DA$5*$M68/22.22222),1))*IF(LEFT($AC68,7)="Стрелок",IF($K68+DA$10 &gt; 20, 1, $K68/20),(1-IF($K68&gt;DA$8,0,IF((DA$8-$K68)&gt;=10,0.95,(DA$8-$K68)/10)))))/($J68)/SQRT($Y68))</f>
        <v>2</v>
      </c>
      <c r="AO68" s="25">
        <f t="shared" ref="AO68:AO131" si="78">$E68/(IF(DA$6*(1-$T68*$V68/22.22222) &lt; 0.75, 0.025, ROUND(DA$6*(1-$T68*$V68/22.22222), 0))*IF(DA$9=0,(1-IF(DA$7&gt;$X68,0,IF($X68-DA$7 &gt;= 10,0.95,($X68-DA$7)/10))),IF(DA$7+$W68 &gt; 20, 1, DA$7/20)))</f>
        <v>80</v>
      </c>
      <c r="AP68" s="25">
        <f t="shared" ref="AP68:AP131" si="79">IF(AN68="-",0,POWER(AO68/AN68,AP$2))</f>
        <v>3.316419783469811</v>
      </c>
      <c r="AQ68" s="25">
        <f t="shared" ref="AQ68:AQ131" si="80">IF($G68="-","-",DD$4/(IF($G68*(1-DD$5*$M68/22.22222) &lt; 0.75, 0.025, ROUND($G68*(1-DD$5*$M68/22.22222),1))*IF(LEFT($AC68,7)="Стрелок",IF($K68+DD$10 &gt; 20, 1, $K68/20),(1-IF($K68&gt;DD$8,0,IF((DD$8-$K68)&gt;=10,0.95,(DD$8-$K68)/10)))))/($J68)/SQRT($Y68))</f>
        <v>3.0303030303030303</v>
      </c>
      <c r="AR68" s="25">
        <f t="shared" ref="AR68:AR131" si="81">$E68/(IF(DD$6*(1-$T68*$V68/22.22222) &lt; 0.75, 0.025, ROUND(DD$6*(1-$T68*$V68/22.22222), 0))*IF(DD$9=0,(1-IF(DD$7&gt;$X68,0,IF($X68-DD$7 &gt;= 10,0.95,($X68-DD$7)/10))),IF(DD$7+$W68 &gt; 20, 1, DD$7/20)))</f>
        <v>24</v>
      </c>
      <c r="AS68" s="25">
        <f t="shared" ref="AS68:AS131" si="82">IF(AQ68="-",0,POWER(AR68/AQ68,AS$2))</f>
        <v>2.2881794063975334</v>
      </c>
      <c r="AT68" s="25">
        <f t="shared" ref="AT68:AT131" si="83">IF($G68="-","-",DG$4/(IF($G68*(1-DG$5*$M68/22.22222) &lt; 0.75, 0.025, ROUND($G68*(1-DG$5*$M68/22.22222),1))*IF(LEFT($AC68,7)="Стрелок",IF($K68+DG$10 &gt; 20, 1, $K68/20),(1-IF($K68&gt;DG$8,0,IF((DG$8-$K68)&gt;=10,0.95,(DG$8-$K68)/10)))))/($J68)/SQRT($Y68))</f>
        <v>4.193548387096774</v>
      </c>
      <c r="AU68" s="25">
        <f t="shared" ref="AU68:AU131" si="84">$E68/(IF(DG$6*(1-$T68*$V68/22.22222) &lt; 0.75, 0.025, ROUND(DG$6*(1-$T68*$V68/22.22222), 0))*IF(DG$9=0,(1-IF(DG$7&gt;$X68,0,IF($X68-DG$7 &gt;= 10,0.95,($X68-DG$7)/10))),IF(DG$7+$W68 &gt; 20, 1, DG$7/20)))</f>
        <v>10</v>
      </c>
      <c r="AV68" s="25">
        <f t="shared" ref="AV68:AV131" si="85">IF(AT68="-",0,POWER(AU68/AT68,AV$2))</f>
        <v>1.5442199922988256</v>
      </c>
      <c r="AW68" s="25">
        <f t="shared" ref="AW68:AW131" si="86">IF($G68="-","-",DJ$4/(IF($G68*(1-DJ$5*$M68/22.22222) &lt; 0.75, 0.025, ROUND($G68*(1-DJ$5*$M68/22.22222),1))*IF(LEFT($AC68,7)="Стрелок",IF($K68+DJ$10 &gt; 20, 1, $K68/20),(1-IF($K68&gt;DJ$8,0,IF((DJ$8-$K68)&gt;=10,0.95,(DJ$8-$K68)/10)))))/($J68)/SQRT($Y68))</f>
        <v>5.5172413793103452</v>
      </c>
      <c r="AX68" s="25">
        <f t="shared" ref="AX68:AX131" si="87">$E68/(IF(DJ$6*(1-$T68*$V68/22.22222) &lt; 0.75, 0.025, ROUND(DJ$6*(1-$T68*$V68/22.22222), 0))*IF(DJ$9=0,(1-IF(DJ$7&gt;$X68,0,IF($X68-DJ$7 &gt;= 10,0.95,($X68-DJ$7)/10))),IF(DJ$7+$W68 &gt; 20, 1, DJ$7/20)))</f>
        <v>8.5714285714285712</v>
      </c>
      <c r="AY68" s="25">
        <f t="shared" ref="AY68:AY131" si="88">IF(AW68="-",0,POWER(AX68/AW68,AY$2))</f>
        <v>1.3169886010040888</v>
      </c>
      <c r="AZ68" s="25">
        <f t="shared" ref="AZ68:AZ131" si="89">IF($G68="-","-",DM$4/(IF($G68*(1-DM$5*$M68/22.22222) &lt; 0.75, 0.025, ROUND($G68*(1-DM$5*$M68/22.22222),1))*IF(LEFT($AC68,7)="Стрелок",IF($K68+DM$10 &gt; 20, 1, $K68/20),(1-IF($K68&gt;DM$8,0,IF((DM$8-$K68)&gt;=10,0.95,(DM$8-$K68)/10)))))/($J68)/SQRT($Y68))</f>
        <v>7.0370370370370363</v>
      </c>
      <c r="BA68" s="25">
        <f t="shared" ref="BA68:BA131" si="90">$E68/(IF(DM$6*(1-$T68*$V68/22.22222) &lt; 0.75, 0.025, ROUND(DM$6*(1-$T68*$V68/22.22222), 0))*IF(DM$9=0,(1-IF(DM$7&gt;$X68,0,IF($X68-DM$7 &gt;= 10,0.95,($X68-DM$7)/10))),IF(DM$7+$W68 &gt; 20, 1, DM$7/20)))</f>
        <v>4.9999999999999991</v>
      </c>
      <c r="BB68" s="25">
        <f t="shared" ref="BB68:BB131" si="91">IF(AZ68="-",0,POWER(BA68/AZ68,BB$2))</f>
        <v>0.76731666376082264</v>
      </c>
      <c r="BC68" s="25">
        <f t="shared" ref="BC68:BC131" si="92">IF($G68="-","-",DP$4/(IF($G68*(1-DP$5*$M68/22.22222) &lt; 0.75, 0.025, ROUND($G68*(1-DP$5*$M68/22.22222),1))*IF(LEFT($AC68,7)="Стрелок",IF($K68+DP$10 &gt; 20, 1, $K68/20),(1-IF($K68&gt;DP$8,0,IF((DP$8-$K68)&gt;=10,0.95,(DP$8-$K68)/10)))))/($J68)/SQRT($Y68))</f>
        <v>9.4017094017094003</v>
      </c>
      <c r="BD68" s="25">
        <f t="shared" ref="BD68:BD131" si="93">$E68/(IF(DP$6*(1-$T68*$V68/22.22222) &lt; 0.75, 0.025, ROUND(DP$6*(1-$T68*$V68/22.22222), 0))*IF(DP$9=0,(1-IF(DP$7&gt;$X68,0,IF($X68-DP$7 &gt;= 10,0.95,($X68-DP$7)/10))),IF(DP$7+$W68 &gt; 20, 1, DP$7/20)))</f>
        <v>9.9999999999999982</v>
      </c>
      <c r="BE68" s="25">
        <f t="shared" ref="BE68:BE131" si="94">IF(BC68="-",0,POWER(BD68/BC68,BE$2))</f>
        <v>1.0603604426455746</v>
      </c>
      <c r="BF68" s="25">
        <f t="shared" ref="BF68:BF131" si="95">IF($G68="-","-",DS$4/(IF($G68*(1-DS$5*$M68/22.22222) &lt; 0.75, 0.025, ROUND($G68*(1-DS$5*$M68/22.22222),1))*IF(LEFT($AC68,7)="Стрелок",IF($K68+DS$10 &gt; 20, 1, $K68/20),(1-IF($K68&gt;DS$8,0,IF((DS$8-$K68)&gt;=10,0.95,(DS$8-$K68)/10)))))/($J68)/SQRT($Y68))</f>
        <v>13.020833333333334</v>
      </c>
      <c r="BG68" s="25">
        <f t="shared" ref="BG68:BG131" si="96">$E68/(IF(DS$6*(1-$T68*$V68/22.22222) &lt; 0.75, 0.025, ROUND(DS$6*(1-$T68*$V68/22.22222), 0))*IF(DS$9=0,(1-IF(DS$7&gt;$X68,0,IF($X68-DS$7 &gt;= 10,0.95,($X68-DS$7)/10))),IF(DS$7+$W68 &gt; 20, 1, DS$7/20)))</f>
        <v>4</v>
      </c>
      <c r="BH68" s="25">
        <f t="shared" ref="BH68:BH131" si="97">IF(BF68="-",0,POWER(BG68/BF68,BH$2))</f>
        <v>0.30719999999999997</v>
      </c>
      <c r="BI68" s="25">
        <f t="shared" ref="BI68:BI131" si="98">IF($G68="-","-",DV$4/(IF($G68*(1-DV$5*$M68/22.22222) &lt; 0.75, 0.025, ROUND($G68*(1-DV$5*$M68/22.22222),1))*IF(LEFT($AC68,7)="Стрелок",IF($K68+DV$10 &gt; 20, 1, $K68/20),(1-IF($K68&gt;DV$8,0,IF((DV$8-$K68)&gt;=10,0.95,(DV$8-$K68)/10)))))/($J68)/SQRT($Y68))</f>
        <v>18.18181818181818</v>
      </c>
      <c r="BJ68" s="25">
        <f t="shared" ref="BJ68:BJ131" si="99">$E68/(IF(DV$6*(1-$T68*$V68/22.22222) &lt; 0.75, 0.025, ROUND(DV$6*(1-$T68*$V68/22.22222), 0))*IF(DV$9=0,(1-IF(DV$7&gt;$X68,0,IF($X68-DV$7 &gt;= 10,0.95,($X68-DV$7)/10))),IF(DV$7+$W68 &gt; 20, 1, DV$7/20)))</f>
        <v>3</v>
      </c>
      <c r="BK68" s="25">
        <f t="shared" ref="BK68:BK131" si="100">IF(BI68="-",0,POWER(BJ68/BI68,BK$2))</f>
        <v>0.16500000000000001</v>
      </c>
      <c r="BL68" s="25">
        <f t="shared" ref="BL68:BL131" si="101">IF($G68="-","-",DY$4/(IF($G68*(1-DY$5*$M68/22.22222) &lt; 0.75, 0.025, ROUND($G68*(1-DY$5*$M68/22.22222),1))*IF(LEFT($AC68,7)="Стрелок",IF($K68+DY$10 &gt; 20, 1, $K68/20),(1-IF($K68&gt;DY$8,0,IF((DY$8-$K68)&gt;=10,0.95,(DY$8-$K68)/10)))))/($J68)/SQRT($Y68))</f>
        <v>25.833333333333336</v>
      </c>
      <c r="BM68" s="25">
        <f t="shared" ref="BM68:BM131" si="102">$E68/(IF(DY$6*(1-$T68*$V68/22.22222) &lt; 0.75, 0.025, ROUND(DY$6*(1-$T68*$V68/22.22222), 0))*IF(DY$9=0,(1-IF(DY$7&gt;$X68,0,IF($X68-DY$7 &gt;= 10,0.95,($X68-DY$7)/10))),IF(DY$7+$W68 &gt; 20, 1, DY$7/20)))</f>
        <v>3</v>
      </c>
      <c r="BN68" s="25">
        <f t="shared" ref="BN68:BN131" si="103">IF(BL68="-",0,POWER(BM68/BL68,BN$2))</f>
        <v>0.11612903225806451</v>
      </c>
      <c r="BO68" s="25">
        <f t="shared" ref="BO68:BO131" si="104">IF($G68="-","-",EB$4/(IF($G68*(1-EB$5*$M68/22.22222) &lt; 0.75, 0.025, ROUND($G68*(1-EB$5*$M68/22.22222),1))*IF(LEFT($AC68,7)="Стрелок",IF($K68+EB$10 &gt; 20, 1, $K68/20),(1-IF($K68&gt;EB$8,0,IF((EB$8-$K68)&gt;=10,0.95,(EB$8-$K68)/10)))))/($J68)/SQRT($Y68))</f>
        <v>37.777777777777779</v>
      </c>
      <c r="BP68" s="25">
        <f t="shared" ref="BP68:BP131" si="105">$E68/(IF(EB$6*(1-$T68*$V68/22.22222) &lt; 0.75, 0.025, ROUND(EB$6*(1-$T68*$V68/22.22222), 0))*IF(EB$9=0,(1-IF(EB$7&gt;$X68,0,IF($X68-EB$7 &gt;= 10,0.95,($X68-EB$7)/10))),IF(EB$7+$W68 &gt; 20, 1, EB$7/20)))</f>
        <v>3</v>
      </c>
      <c r="BQ68" s="25">
        <f t="shared" ref="BQ68:BQ131" si="106">IF(BO68="-",0,POWER(BP68/BO68,BQ$2))</f>
        <v>7.9411764705882348E-2</v>
      </c>
      <c r="BR68" s="25">
        <f t="shared" ref="BR68:BR131" si="107">IF($G68="-","-",EE$4/(IF($G68*(1-EE$5*$M68/22.22222) &lt; 0.75, 0.025, ROUND($G68*(1-EE$5*$M68/22.22222),1))*IF(LEFT($AC68,7)="Стрелок",IF($K68+EE$10 &gt; 20, 1, $K68/20),(1-IF($K68&gt;EE$8,0,IF((EE$8-$K68)&gt;=10,0.95,(EE$8-$K68)/10)))))/($J68)/SQRT($Y68))</f>
        <v>54.411764705882348</v>
      </c>
      <c r="BS68" s="25">
        <f t="shared" ref="BS68:BS131" si="108">$E68/(IF(EE$6*(1-$T68*$V68/22.22222) &lt; 0.75, 0.025, ROUND(EE$6*(1-$T68*$V68/22.22222), 0))*IF(EE$9=0,(1-IF(EE$7&gt;$X68,0,IF($X68-EE$7 &gt;= 10,0.95,($X68-EE$7)/10))),IF(EE$7+$W68 &gt; 20, 1, EE$7/20)))</f>
        <v>3.6923076923076925</v>
      </c>
      <c r="BT68" s="25">
        <f t="shared" ref="BT68:BT131" si="109">IF(BR68="-",0,POWER(BS68/BR68,BT$2))</f>
        <v>7.7629148058523889E-2</v>
      </c>
      <c r="BU68" s="25">
        <f t="shared" ref="BU68:BU131" si="110">IF($G68="-","-",EH$4/(IF($G68*(1-EH$5*$M68/22.22222) &lt; 0.75, 0.025, ROUND($G68*(1-EH$5*$M68/22.22222),1))*IF(LEFT($AC68,7)="Стрелок",IF($K68+EH$10 &gt; 20, 1, $K68/20),(1-IF($K68&gt;EH$8,0,IF((EH$8-$K68)&gt;=10,0.95,(EH$8-$K68)/10)))))/($J68)/SQRT($Y68))</f>
        <v>88.888888888888872</v>
      </c>
      <c r="BV68" s="25">
        <f t="shared" ref="BV68:BV131" si="111">$E68/(IF(EH$6*(1-$T68*$V68/22.22222) &lt; 0.75, 0.025, ROUND(EH$6*(1-$T68*$V68/22.22222), 0))*IF(EH$9=0,(1-IF(EH$7&gt;$X68,0,IF($X68-EH$7 &gt;= 10,0.95,($X68-EH$7)/10))),IF(EH$7+$W68 &gt; 20, 1, EH$7/20)))</f>
        <v>2.4</v>
      </c>
      <c r="BW68" s="25">
        <f t="shared" ref="BW68:BW131" si="112">IF(BU68="-",0,POWER(BV68/BU68,BW$2))</f>
        <v>6.0856492401844528E-2</v>
      </c>
      <c r="BX68" s="25">
        <f t="shared" ref="BX68:BX131" si="113">IF($G68="-","-",EK$4/(IF($G68*(1-EK$5*$M68/22.22222) &lt; 0.75, 0.025, ROUND($G68*(1-EK$5*$M68/22.22222),1))*IF(LEFT($AC68,7)="Стрелок",IF($K68+EK$10 &gt; 20, 1, $K68/20),(1-IF($K68&gt;EK$8,0,IF((EK$8-$K68)&gt;=10,0.95,(EK$8-$K68)/10)))))/($J68)/SQRT($Y68))</f>
        <v>165.38461538461542</v>
      </c>
      <c r="BY68" s="25">
        <f t="shared" ref="BY68:BY131" si="114">$E68/(IF(EK$6*(1-$T68*$V68/22.22222) &lt; 0.75, 0.025, ROUND(EK$6*(1-$T68*$V68/22.22222), 0))*IF(EK$9=0,(1-IF(EK$7&gt;$X68,0,IF($X68-EK$7 &gt;= 10,0.95,($X68-EK$7)/10))),IF(EK$7+$W68 &gt; 20, 1, EK$7/20)))</f>
        <v>2</v>
      </c>
      <c r="BZ68" s="25">
        <f t="shared" ref="BZ68:BZ131" si="115">IF(BX68="-",0,POWER(BY68/BX68,BZ$2))</f>
        <v>6.3326327854110728E-2</v>
      </c>
      <c r="CA68" s="25">
        <f t="shared" ref="CA68:CA131" si="116">IF($G68="-","-",EN$4/(IF($G68*(1-EN$5*$M68/22.22222) &lt; 0.75, 0.025, ROUND($G68*(1-EN$5*$M68/22.22222),1))*IF(LEFT($AC68,7)="Стрелок",IF($K68+EN$10 &gt; 20, 1, $K68/20),(1-IF($K68&gt;EN$8,0,IF((EN$8-$K68)&gt;=10,0.95,(EN$8-$K68)/10)))))/($J68)/SQRT($Y68))</f>
        <v>418.18181818181824</v>
      </c>
      <c r="CB68" s="25">
        <f t="shared" ref="CB68:CB131" si="117">$E68/(IF(EN$6*(1-$T68*$V68/22.22222) &lt; 0.75, 0.025, ROUND(EN$6*(1-$T68*$V68/22.22222), 0))*IF(EN$9=0,(1-IF(EN$7&gt;$X68,0,IF($X68-EN$7 &gt;= 10,0.95,($X68-EN$7)/10))),IF(EN$7+$W68 &gt; 20, 1, EN$7/20)))</f>
        <v>2</v>
      </c>
      <c r="CC68" s="25">
        <f t="shared" ref="CC68:CC131" si="118">IF(CA68="-",0,POWER(CB68/CA68,CC$2))</f>
        <v>6.9156407480812448E-2</v>
      </c>
      <c r="CD68" s="25">
        <f t="shared" ref="CD68:CD131" si="119">IF($G68="-","-",EQ$4/(IF($G68*(1-EQ$5*$M68/22.22222) &lt; 0.75, 0.025, ROUND($G68*(1-EQ$5*$M68/22.22222),1))*IF(LEFT($AC68,7)="Стрелок",IF($K68+EQ$10 &gt; 20, 1, $K68/20),(1-IF($K68&gt;EQ$8,0,IF((EQ$8-$K68)&gt;=10,0.95,(EQ$8-$K68)/10)))))/($J68)/SQRT($Y68))</f>
        <v>1088.888888888888</v>
      </c>
      <c r="CE68" s="25">
        <f t="shared" ref="CE68:CE131" si="120">$E68/(IF(EQ$6*(1-$T68*$V68/22.22222) &lt; 0.75, 0.025, ROUND(EQ$6*(1-$T68*$V68/22.22222), 0))*IF(EQ$9=0,(1-IF(EQ$7&gt;$X68,0,IF($X68-EQ$7 &gt;= 10,0.95,($X68-EQ$7)/10))),IF(EQ$7+$W68 &gt; 20, 1, EQ$7/20)))</f>
        <v>2</v>
      </c>
      <c r="CF68" s="25">
        <f t="shared" ref="CF68:CF131" si="121">IF(CD68="-",0,POWER(CE68/CD68,CF$2))</f>
        <v>8.0467141122208929E-2</v>
      </c>
      <c r="CG68" s="25">
        <f t="shared" ref="CG68:CG131" si="122">IF($G68="-","-",ET$4/(IF($G68*(1-ET$5*$M68/22.22222) &lt; 0.75, 0.025, ROUND($G68*(1-ET$5*$M68/22.22222),1))*IF(LEFT($AC68,7)="Стрелок",IF($K68+ET$10 &gt; 20, 1, $K68/20),(1-IF($K68&gt;ET$8,0,IF((ET$8-$K68)&gt;=10,0.95,(ET$8-$K68)/10)))))/($J68)/SQRT($Y68))</f>
        <v>1299.9999999999989</v>
      </c>
      <c r="CH68" s="25">
        <f t="shared" ref="CH68:CH131" si="123">$E68/(IF(ET$6*(1-$T68*$V68/22.22222) &lt; 0.75, 0.025, ROUND(ET$6*(1-$T68*$V68/22.22222), 0))*IF(ET$9=0,(1-IF(ET$7&gt;$X68,0,IF($X68-ET$7 &gt;= 10,0.95,($X68-ET$7)/10))),IF(ET$7+$W68 &gt; 20, 1, ET$7/20)))</f>
        <v>1.7142857142857142</v>
      </c>
      <c r="CI68" s="25">
        <f t="shared" ref="CI68:CI131" si="124">IF(CG68="-",0,POWER(CH68/CG68,CI$2))</f>
        <v>0.11588986380068574</v>
      </c>
      <c r="CJ68" s="25">
        <f t="shared" ref="CJ68:CJ131" si="125">IF($G68="-","-",EW$4/(IF($G68*(1-EW$5*$M68/22.22222) &lt; 0.75, 0.025, ROUND($G68*(1-EW$5*$M68/22.22222),1))*IF(LEFT($AC68,7)="Стрелок",IF($K68+EW$10 &gt; 20, 1, $K68/20),(1-IF($K68&gt;EW$8,0,IF((EW$8-$K68)&gt;=10,0.95,(EW$8-$K68)/10)))))/($J68)/SQRT($Y68))</f>
        <v>43999.999999999964</v>
      </c>
      <c r="CK68" s="25">
        <f t="shared" ref="CK68:CK131" si="126">$E68/(IF(EW$6*(1-$T68*$V68/22.22222) &lt; 0.75, 0.025, ROUND(EW$6*(1-$T68*$V68/22.22222), 0))*IF(EW$9=0,(1-IF(EW$7&gt;$X68,0,IF($X68-EW$7 &gt;= 10,0.95,($X68-EW$7)/10))),IF(EW$7+$W68 &gt; 20, 1, EW$7/20)))</f>
        <v>1.7142857142857142</v>
      </c>
      <c r="CL68" s="25">
        <f t="shared" ref="CL68:CL131" si="127">IF(CJ68="-",0,POWER(CK68/CJ68,CL$2))</f>
        <v>6.1294766594543269E-2</v>
      </c>
      <c r="CM68" s="25">
        <f t="shared" ref="CM68:CM131" si="128">IF($G68="-","-",EZ$4/(IF($G68*(1-EZ$5*$M68/22.22222) &lt; 0.75, 0.025, ROUND($G68*(1-EZ$5*$M68/22.22222),1))*IF(LEFT($AC68,7)="Стрелок",IF($K68+EZ$10 &gt; 20, 1, $K68/20),(1-IF($K68&gt;EZ$8,0,IF((EZ$8-$K68)&gt;=10,0.95,(EZ$8-$K68)/10)))))/($J68)/SQRT($Y68))</f>
        <v>47999.999999999956</v>
      </c>
      <c r="CN68" s="25">
        <f t="shared" ref="CN68:CN131" si="129">$E68/(IF(EZ$6*(1-$T68*$V68/22.22222) &lt; 0.75, 0.025, ROUND(EZ$6*(1-$T68*$V68/22.22222), 0))*IF(EZ$9=0,(1-IF(EZ$7&gt;$X68,0,IF($X68-EZ$7 &gt;= 10,0.95,($X68-EZ$7)/10))),IF(EZ$7+$W68 &gt; 20, 1, EZ$7/20)))</f>
        <v>1.7142857142857142</v>
      </c>
      <c r="CO68" s="25">
        <f t="shared" ref="CO68:CO131" si="130">IF(CM68="-",0,POWER(CN68/CM68,CO$2))</f>
        <v>7.7305517569394577E-2</v>
      </c>
      <c r="CP68">
        <f t="shared" ref="CP68:CP131" si="131">POWER(AS68*AP68*AM68*AJ68*AV68*AY68*BB68*BE68*BH68*BK68*BN68*BQ68*BT68*BW68*BZ68*CC68*CF68*CI68*CL68*CO68,0.1)*$AA68*$AE68</f>
        <v>0.22896437802340688</v>
      </c>
      <c r="CQ68">
        <f t="shared" ref="CQ68:CQ131" si="132">POWER(CP68,0.4)*100+AF68+AB68</f>
        <v>55.450717271872584</v>
      </c>
      <c r="CR68">
        <f t="shared" ref="CR68:CR131" si="133">CEILING(CQ68,1)</f>
        <v>56</v>
      </c>
    </row>
    <row r="69" spans="1:96" ht="30">
      <c r="A69" s="248"/>
      <c r="B69" s="82" t="s">
        <v>209</v>
      </c>
      <c r="C69" s="90" t="s">
        <v>187</v>
      </c>
      <c r="D69" s="26">
        <v>2</v>
      </c>
      <c r="E69" s="26">
        <v>11</v>
      </c>
      <c r="F69" s="27" t="str">
        <f t="shared" si="67"/>
        <v>1-4</v>
      </c>
      <c r="G69" s="27">
        <f t="shared" si="69"/>
        <v>2.5</v>
      </c>
      <c r="H69" s="26">
        <v>1</v>
      </c>
      <c r="I69" s="26">
        <v>4</v>
      </c>
      <c r="J69" s="26">
        <v>1</v>
      </c>
      <c r="K69" s="108">
        <v>12</v>
      </c>
      <c r="L69" s="26" t="s">
        <v>279</v>
      </c>
      <c r="M69" s="26">
        <v>1</v>
      </c>
      <c r="N69" s="27" t="str">
        <f t="shared" si="70"/>
        <v>-</v>
      </c>
      <c r="O69" s="26" t="s">
        <v>257</v>
      </c>
      <c r="P69" s="26" t="s">
        <v>257</v>
      </c>
      <c r="Q69" s="26" t="s">
        <v>257</v>
      </c>
      <c r="R69" s="26" t="s">
        <v>257</v>
      </c>
      <c r="S69" s="26" t="s">
        <v>257</v>
      </c>
      <c r="T69" s="99">
        <v>10</v>
      </c>
      <c r="U69" s="26" t="s">
        <v>328</v>
      </c>
      <c r="V69" s="26">
        <v>1</v>
      </c>
      <c r="W69" s="26">
        <v>3</v>
      </c>
      <c r="X69" s="99">
        <v>13</v>
      </c>
      <c r="Y69" s="26">
        <v>2</v>
      </c>
      <c r="Z69" s="28" t="s">
        <v>253</v>
      </c>
      <c r="AA69" s="26">
        <f>'Способности и классы'!$G$17</f>
        <v>1.3</v>
      </c>
      <c r="AB69" s="26">
        <v>0</v>
      </c>
      <c r="AC69" s="29" t="s">
        <v>751</v>
      </c>
      <c r="AD69" s="29"/>
      <c r="AE69" s="26">
        <v>1.3</v>
      </c>
      <c r="AF69" s="26">
        <v>4</v>
      </c>
      <c r="AG69" s="30"/>
      <c r="AH69" s="31">
        <f t="shared" si="71"/>
        <v>0.29462782549439481</v>
      </c>
      <c r="AI69" s="31">
        <f t="shared" si="72"/>
        <v>8799.9999999999927</v>
      </c>
      <c r="AJ69" s="31">
        <f t="shared" si="73"/>
        <v>13.14626032208383</v>
      </c>
      <c r="AK69" s="31">
        <f t="shared" si="74"/>
        <v>1.2297509238026914</v>
      </c>
      <c r="AL69" s="31">
        <f t="shared" si="75"/>
        <v>219.9999999999998</v>
      </c>
      <c r="AM69" s="31">
        <f t="shared" si="76"/>
        <v>4.1635762151444471</v>
      </c>
      <c r="AN69" s="31">
        <f t="shared" si="77"/>
        <v>2.2498852128662872</v>
      </c>
      <c r="AO69" s="31">
        <f t="shared" si="78"/>
        <v>36.666666666666671</v>
      </c>
      <c r="AP69" s="31">
        <f t="shared" si="79"/>
        <v>2.4770575539483657</v>
      </c>
      <c r="AQ69" s="31">
        <f t="shared" si="80"/>
        <v>3.5355339059327373</v>
      </c>
      <c r="AR69" s="31">
        <f t="shared" si="81"/>
        <v>55.000000000000014</v>
      </c>
      <c r="AS69" s="31">
        <f t="shared" si="82"/>
        <v>2.9975267897118498</v>
      </c>
      <c r="AT69" s="31">
        <f t="shared" si="83"/>
        <v>4.8380990291711141</v>
      </c>
      <c r="AU69" s="31">
        <f t="shared" si="84"/>
        <v>18.333333333333336</v>
      </c>
      <c r="AV69" s="31">
        <f t="shared" si="85"/>
        <v>1.9466296795835623</v>
      </c>
      <c r="AW69" s="31">
        <f t="shared" si="86"/>
        <v>6.2853936105470893</v>
      </c>
      <c r="AX69" s="31">
        <f t="shared" si="87"/>
        <v>12.22222222222222</v>
      </c>
      <c r="AY69" s="31">
        <f t="shared" si="88"/>
        <v>1.515343393834182</v>
      </c>
      <c r="AZ69" s="31">
        <f t="shared" si="89"/>
        <v>7.9029581426731781</v>
      </c>
      <c r="BA69" s="31">
        <f t="shared" si="90"/>
        <v>6.875</v>
      </c>
      <c r="BB69" s="31">
        <f t="shared" si="91"/>
        <v>0.89763409701868568</v>
      </c>
      <c r="BC69" s="31">
        <f t="shared" si="92"/>
        <v>9.722718241315027</v>
      </c>
      <c r="BD69" s="31">
        <f t="shared" si="93"/>
        <v>6.875</v>
      </c>
      <c r="BE69" s="31">
        <f t="shared" si="94"/>
        <v>0.71946679000541003</v>
      </c>
      <c r="BF69" s="31">
        <f t="shared" si="95"/>
        <v>11.785113019775793</v>
      </c>
      <c r="BG69" s="31">
        <f t="shared" si="96"/>
        <v>3.6666666666666665</v>
      </c>
      <c r="BH69" s="31">
        <f t="shared" si="97"/>
        <v>0.31112698372208086</v>
      </c>
      <c r="BI69" s="31">
        <f t="shared" si="98"/>
        <v>14.142135623730949</v>
      </c>
      <c r="BJ69" s="31">
        <f t="shared" si="99"/>
        <v>3.1428571428571428</v>
      </c>
      <c r="BK69" s="31">
        <f t="shared" si="100"/>
        <v>0.22223355980148637</v>
      </c>
      <c r="BL69" s="31">
        <f t="shared" si="101"/>
        <v>16.861777089833055</v>
      </c>
      <c r="BM69" s="31">
        <f t="shared" si="102"/>
        <v>2.2916666666666665</v>
      </c>
      <c r="BN69" s="31">
        <f t="shared" si="103"/>
        <v>0.13590896466354341</v>
      </c>
      <c r="BO69" s="31">
        <f t="shared" si="104"/>
        <v>21.856027782129647</v>
      </c>
      <c r="BP69" s="31">
        <f t="shared" si="105"/>
        <v>1.746031746031746</v>
      </c>
      <c r="BQ69" s="31">
        <f t="shared" si="106"/>
        <v>7.9887880974390535E-2</v>
      </c>
      <c r="BR69" s="31">
        <f t="shared" si="107"/>
        <v>29.069945448780281</v>
      </c>
      <c r="BS69" s="31">
        <f t="shared" si="108"/>
        <v>2.4175824175824179</v>
      </c>
      <c r="BT69" s="31">
        <f t="shared" si="109"/>
        <v>9.4175995164423876E-2</v>
      </c>
      <c r="BU69" s="31">
        <f t="shared" si="110"/>
        <v>39.283710065919301</v>
      </c>
      <c r="BV69" s="31">
        <f t="shared" si="111"/>
        <v>1.375</v>
      </c>
      <c r="BW69" s="31">
        <f t="shared" si="112"/>
        <v>7.4416614064211656E-2</v>
      </c>
      <c r="BX69" s="31">
        <f t="shared" si="113"/>
        <v>54.295699269681329</v>
      </c>
      <c r="BY69" s="31">
        <f t="shared" si="114"/>
        <v>1.375</v>
      </c>
      <c r="BZ69" s="31">
        <f t="shared" si="115"/>
        <v>0.10051035158238272</v>
      </c>
      <c r="CA69" s="31">
        <f t="shared" si="116"/>
        <v>2168.4607956387458</v>
      </c>
      <c r="CB69" s="31">
        <f t="shared" si="117"/>
        <v>1.2222222222222223</v>
      </c>
      <c r="CC69" s="31">
        <f t="shared" si="118"/>
        <v>2.3741015986604986E-2</v>
      </c>
      <c r="CD69" s="31">
        <f t="shared" si="119"/>
        <v>2771.8585822512659</v>
      </c>
      <c r="CE69" s="31">
        <f t="shared" si="120"/>
        <v>1.2222222222222223</v>
      </c>
      <c r="CF69" s="31">
        <f t="shared" si="121"/>
        <v>4.5472794323224125E-2</v>
      </c>
      <c r="CG69" s="31">
        <f t="shared" si="122"/>
        <v>3676.9552621700464</v>
      </c>
      <c r="CH69" s="31">
        <f t="shared" si="123"/>
        <v>1.1000000000000001</v>
      </c>
      <c r="CI69" s="31">
        <f t="shared" si="124"/>
        <v>7.155976575830679E-2</v>
      </c>
      <c r="CJ69" s="31">
        <f t="shared" si="125"/>
        <v>5185.4497287013473</v>
      </c>
      <c r="CK69" s="31">
        <f t="shared" si="126"/>
        <v>1.1000000000000001</v>
      </c>
      <c r="CL69" s="31">
        <f t="shared" si="127"/>
        <v>9.7682489791680774E-2</v>
      </c>
      <c r="CM69" s="31">
        <f t="shared" si="128"/>
        <v>8485.2813742385715</v>
      </c>
      <c r="CN69" s="31">
        <f t="shared" si="129"/>
        <v>1</v>
      </c>
      <c r="CO69" s="31">
        <f t="shared" si="130"/>
        <v>0.10419177530181468</v>
      </c>
      <c r="CP69">
        <f t="shared" si="131"/>
        <v>0.18995934844009463</v>
      </c>
      <c r="CQ69">
        <f t="shared" si="132"/>
        <v>55.459346720360067</v>
      </c>
      <c r="CR69">
        <f t="shared" si="133"/>
        <v>56</v>
      </c>
    </row>
    <row r="70" spans="1:96" ht="30">
      <c r="A70" s="248"/>
      <c r="B70" s="144" t="s">
        <v>52</v>
      </c>
      <c r="C70" s="145" t="s">
        <v>57</v>
      </c>
      <c r="D70" s="146">
        <v>3</v>
      </c>
      <c r="E70" s="146">
        <v>15</v>
      </c>
      <c r="F70" s="147" t="str">
        <f t="shared" si="67"/>
        <v>3-4</v>
      </c>
      <c r="G70" s="147">
        <f t="shared" si="69"/>
        <v>3.5</v>
      </c>
      <c r="H70" s="146">
        <v>3</v>
      </c>
      <c r="I70" s="146">
        <v>4</v>
      </c>
      <c r="J70" s="146">
        <v>1</v>
      </c>
      <c r="K70" s="148">
        <v>9</v>
      </c>
      <c r="L70" s="146" t="s">
        <v>279</v>
      </c>
      <c r="M70" s="146">
        <v>1</v>
      </c>
      <c r="N70" s="147" t="str">
        <f t="shared" si="70"/>
        <v>-</v>
      </c>
      <c r="O70" s="146" t="s">
        <v>257</v>
      </c>
      <c r="P70" s="146" t="s">
        <v>257</v>
      </c>
      <c r="Q70" s="146" t="s">
        <v>257</v>
      </c>
      <c r="R70" s="146" t="s">
        <v>257</v>
      </c>
      <c r="S70" s="146" t="s">
        <v>257</v>
      </c>
      <c r="T70" s="149">
        <v>6</v>
      </c>
      <c r="U70" s="146" t="s">
        <v>316</v>
      </c>
      <c r="V70" s="146">
        <v>1</v>
      </c>
      <c r="W70" s="146">
        <v>5</v>
      </c>
      <c r="X70" s="149">
        <v>9</v>
      </c>
      <c r="Y70" s="146">
        <v>2</v>
      </c>
      <c r="Z70" s="150" t="s">
        <v>57</v>
      </c>
      <c r="AA70" s="146">
        <f>'Способности и классы'!$G$10</f>
        <v>1.5125000000000002</v>
      </c>
      <c r="AB70" s="146">
        <v>0</v>
      </c>
      <c r="AC70" s="151" t="s">
        <v>599</v>
      </c>
      <c r="AD70" s="151"/>
      <c r="AE70" s="146">
        <f>1.2*1.3</f>
        <v>1.56</v>
      </c>
      <c r="AF70" s="146">
        <v>0</v>
      </c>
      <c r="AG70" s="152"/>
      <c r="AH70" s="153">
        <f t="shared" si="71"/>
        <v>0.21427478217774165</v>
      </c>
      <c r="AI70" s="153">
        <f t="shared" si="72"/>
        <v>3000.0000000000005</v>
      </c>
      <c r="AJ70" s="153">
        <f t="shared" si="73"/>
        <v>10.877711797733543</v>
      </c>
      <c r="AK70" s="153">
        <f t="shared" si="74"/>
        <v>0.88388347648318433</v>
      </c>
      <c r="AL70" s="153">
        <f t="shared" si="75"/>
        <v>49.999999999999993</v>
      </c>
      <c r="AM70" s="153">
        <f t="shared" si="76"/>
        <v>3.0335986474083394</v>
      </c>
      <c r="AN70" s="153">
        <f t="shared" si="77"/>
        <v>1.6499158227686108</v>
      </c>
      <c r="AO70" s="153">
        <f t="shared" si="78"/>
        <v>50</v>
      </c>
      <c r="AP70" s="153">
        <f t="shared" si="79"/>
        <v>3.0303317106135594</v>
      </c>
      <c r="AQ70" s="153">
        <f t="shared" si="80"/>
        <v>2.4382992454708536</v>
      </c>
      <c r="AR70" s="153">
        <f t="shared" si="81"/>
        <v>10</v>
      </c>
      <c r="AS70" s="153">
        <f t="shared" si="82"/>
        <v>1.7585924256314913</v>
      </c>
      <c r="AT70" s="153">
        <f t="shared" si="83"/>
        <v>3.4045882057130066</v>
      </c>
      <c r="AU70" s="153">
        <f t="shared" si="84"/>
        <v>6.25</v>
      </c>
      <c r="AV70" s="153">
        <f t="shared" si="85"/>
        <v>1.3549014686016549</v>
      </c>
      <c r="AW70" s="153">
        <f t="shared" si="86"/>
        <v>4.3514263457633691</v>
      </c>
      <c r="AX70" s="153">
        <f t="shared" si="87"/>
        <v>5.3571428571428577</v>
      </c>
      <c r="AY70" s="153">
        <f t="shared" si="88"/>
        <v>1.1387764944951964</v>
      </c>
      <c r="AZ70" s="153">
        <f t="shared" si="89"/>
        <v>5.5979286843935014</v>
      </c>
      <c r="BA70" s="153">
        <f t="shared" si="90"/>
        <v>3.75</v>
      </c>
      <c r="BB70" s="153">
        <f t="shared" si="91"/>
        <v>0.73308279566530388</v>
      </c>
      <c r="BC70" s="153">
        <f t="shared" si="92"/>
        <v>7.0710678118654746</v>
      </c>
      <c r="BD70" s="153">
        <f t="shared" si="93"/>
        <v>6.2499999999999991</v>
      </c>
      <c r="BE70" s="153">
        <f t="shared" si="94"/>
        <v>0.88935523218877421</v>
      </c>
      <c r="BF70" s="153">
        <f t="shared" si="95"/>
        <v>8.417937871268423</v>
      </c>
      <c r="BG70" s="153">
        <f t="shared" si="96"/>
        <v>2.1428571428571428</v>
      </c>
      <c r="BH70" s="153">
        <f t="shared" si="97"/>
        <v>0.2545584412271571</v>
      </c>
      <c r="BI70" s="153">
        <f t="shared" si="98"/>
        <v>11.578356651007795</v>
      </c>
      <c r="BJ70" s="153">
        <f t="shared" si="99"/>
        <v>2.1428571428571428</v>
      </c>
      <c r="BK70" s="153">
        <f t="shared" si="100"/>
        <v>0.18507437691260148</v>
      </c>
      <c r="BL70" s="153">
        <f t="shared" si="101"/>
        <v>15.222437650543728</v>
      </c>
      <c r="BM70" s="153">
        <f t="shared" si="102"/>
        <v>1.875</v>
      </c>
      <c r="BN70" s="153">
        <f t="shared" si="103"/>
        <v>0.12317343930346314</v>
      </c>
      <c r="BO70" s="153">
        <f t="shared" si="104"/>
        <v>21.46574157173448</v>
      </c>
      <c r="BP70" s="153">
        <f t="shared" si="105"/>
        <v>1.6666666666666667</v>
      </c>
      <c r="BQ70" s="153">
        <f t="shared" si="106"/>
        <v>7.7643097542052272E-2</v>
      </c>
      <c r="BR70" s="153">
        <f t="shared" si="107"/>
        <v>29.069945448780288</v>
      </c>
      <c r="BS70" s="153">
        <f t="shared" si="108"/>
        <v>2.5641025641025639</v>
      </c>
      <c r="BT70" s="153">
        <f t="shared" si="109"/>
        <v>9.9590202943029435E-2</v>
      </c>
      <c r="BU70" s="153">
        <f t="shared" si="110"/>
        <v>43.514263457633689</v>
      </c>
      <c r="BV70" s="153">
        <f t="shared" si="111"/>
        <v>1.5</v>
      </c>
      <c r="BW70" s="153">
        <f t="shared" si="112"/>
        <v>7.3541283832069218E-2</v>
      </c>
      <c r="BX70" s="153">
        <f t="shared" si="113"/>
        <v>69.103617252321683</v>
      </c>
      <c r="BY70" s="153">
        <f t="shared" si="114"/>
        <v>1.3636363636363635</v>
      </c>
      <c r="BZ70" s="153">
        <f t="shared" si="115"/>
        <v>8.6000033496266184E-2</v>
      </c>
      <c r="CA70" s="153">
        <f t="shared" si="116"/>
        <v>108.42303978193726</v>
      </c>
      <c r="CB70" s="153">
        <f t="shared" si="117"/>
        <v>1.25</v>
      </c>
      <c r="CC70" s="153">
        <f t="shared" si="118"/>
        <v>0.10737278477645178</v>
      </c>
      <c r="CD70" s="153">
        <f t="shared" si="119"/>
        <v>216.55145173838019</v>
      </c>
      <c r="CE70" s="153">
        <f t="shared" si="120"/>
        <v>1.25</v>
      </c>
      <c r="CF70" s="153">
        <f t="shared" si="121"/>
        <v>0.12721536414003268</v>
      </c>
      <c r="CG70" s="153">
        <f t="shared" si="122"/>
        <v>14707.821048680191</v>
      </c>
      <c r="CH70" s="153">
        <f t="shared" si="123"/>
        <v>1.1538461538461537</v>
      </c>
      <c r="CI70" s="153">
        <f t="shared" si="124"/>
        <v>4.631747333109789E-2</v>
      </c>
      <c r="CJ70" s="153">
        <f t="shared" si="125"/>
        <v>31112.698372208062</v>
      </c>
      <c r="CK70" s="153">
        <f t="shared" si="126"/>
        <v>1.0714285714285714</v>
      </c>
      <c r="CL70" s="153">
        <f t="shared" si="127"/>
        <v>5.9249136431925878E-2</v>
      </c>
      <c r="CM70" s="153">
        <f t="shared" si="128"/>
        <v>33941.12549695425</v>
      </c>
      <c r="CN70" s="153">
        <f t="shared" si="129"/>
        <v>1</v>
      </c>
      <c r="CO70" s="153">
        <f t="shared" si="130"/>
        <v>7.3674710859778239E-2</v>
      </c>
      <c r="CP70">
        <f t="shared" si="131"/>
        <v>0.24378695494176481</v>
      </c>
      <c r="CQ70">
        <f t="shared" si="132"/>
        <v>56.859650399292839</v>
      </c>
      <c r="CR70">
        <f t="shared" si="133"/>
        <v>57</v>
      </c>
    </row>
    <row r="71" spans="1:96" ht="45">
      <c r="A71" s="248"/>
      <c r="B71" s="76" t="s">
        <v>30</v>
      </c>
      <c r="C71" s="84" t="s">
        <v>11</v>
      </c>
      <c r="D71" s="69">
        <v>2</v>
      </c>
      <c r="E71" s="69">
        <v>16</v>
      </c>
      <c r="F71" s="70">
        <f t="shared" si="67"/>
        <v>3</v>
      </c>
      <c r="G71" s="70">
        <f t="shared" si="69"/>
        <v>3</v>
      </c>
      <c r="H71" s="70">
        <v>3</v>
      </c>
      <c r="I71" s="70">
        <v>3</v>
      </c>
      <c r="J71" s="70">
        <v>1</v>
      </c>
      <c r="K71" s="102">
        <v>7</v>
      </c>
      <c r="L71" s="69" t="s">
        <v>269</v>
      </c>
      <c r="M71" s="69">
        <v>1</v>
      </c>
      <c r="N71" s="70" t="str">
        <f t="shared" si="70"/>
        <v>-</v>
      </c>
      <c r="O71" s="71" t="s">
        <v>257</v>
      </c>
      <c r="P71" s="71" t="s">
        <v>257</v>
      </c>
      <c r="Q71" s="69" t="s">
        <v>257</v>
      </c>
      <c r="R71" s="69" t="s">
        <v>257</v>
      </c>
      <c r="S71" s="69" t="s">
        <v>257</v>
      </c>
      <c r="T71" s="93">
        <v>4</v>
      </c>
      <c r="U71" s="69" t="s">
        <v>329</v>
      </c>
      <c r="V71" s="69">
        <v>1</v>
      </c>
      <c r="W71" s="69">
        <v>4</v>
      </c>
      <c r="X71" s="93">
        <v>10</v>
      </c>
      <c r="Y71" s="69">
        <v>1</v>
      </c>
      <c r="Z71" s="72" t="s">
        <v>242</v>
      </c>
      <c r="AA71" s="69">
        <f>'Способности и классы'!$G$11</f>
        <v>1.33</v>
      </c>
      <c r="AB71" s="69">
        <v>0</v>
      </c>
      <c r="AC71" s="73" t="s">
        <v>479</v>
      </c>
      <c r="AD71" s="73"/>
      <c r="AE71" s="69">
        <v>1.5</v>
      </c>
      <c r="AF71" s="69">
        <v>24</v>
      </c>
      <c r="AG71" s="74"/>
      <c r="AH71" s="75">
        <f t="shared" si="71"/>
        <v>0.34482758620689657</v>
      </c>
      <c r="AI71" s="75">
        <f t="shared" si="72"/>
        <v>160.00000000000003</v>
      </c>
      <c r="AJ71" s="75">
        <f t="shared" si="73"/>
        <v>4.6411915742121677</v>
      </c>
      <c r="AK71" s="75">
        <f t="shared" si="74"/>
        <v>1.4814814814814814</v>
      </c>
      <c r="AL71" s="75">
        <f t="shared" si="75"/>
        <v>40.000000000000007</v>
      </c>
      <c r="AM71" s="75">
        <f t="shared" si="76"/>
        <v>2.4752840030663261</v>
      </c>
      <c r="AN71" s="75">
        <f t="shared" si="77"/>
        <v>2.6923076923076921</v>
      </c>
      <c r="AO71" s="75">
        <f t="shared" si="78"/>
        <v>53.333333333333336</v>
      </c>
      <c r="AP71" s="75">
        <f t="shared" si="79"/>
        <v>2.6392714609827022</v>
      </c>
      <c r="AQ71" s="75">
        <f t="shared" si="80"/>
        <v>4</v>
      </c>
      <c r="AR71" s="75">
        <f t="shared" si="81"/>
        <v>13.333333333333332</v>
      </c>
      <c r="AS71" s="75">
        <f t="shared" si="82"/>
        <v>1.6186445827673461</v>
      </c>
      <c r="AT71" s="75">
        <f t="shared" si="83"/>
        <v>5.6521739130434785</v>
      </c>
      <c r="AU71" s="75">
        <f t="shared" si="84"/>
        <v>8</v>
      </c>
      <c r="AV71" s="75">
        <f t="shared" si="85"/>
        <v>1.1896993802573048</v>
      </c>
      <c r="AW71" s="75">
        <f t="shared" si="86"/>
        <v>7.2727272727272725</v>
      </c>
      <c r="AX71" s="75">
        <f t="shared" si="87"/>
        <v>5.333333333333333</v>
      </c>
      <c r="AY71" s="75">
        <f t="shared" si="88"/>
        <v>0.82378407345576976</v>
      </c>
      <c r="AZ71" s="75">
        <f t="shared" si="89"/>
        <v>9.0476190476190474</v>
      </c>
      <c r="BA71" s="75">
        <f t="shared" si="90"/>
        <v>3.8095238095238102</v>
      </c>
      <c r="BB71" s="75">
        <f t="shared" si="91"/>
        <v>0.51151773889144614</v>
      </c>
      <c r="BC71" s="75">
        <f t="shared" si="92"/>
        <v>12.865497076023392</v>
      </c>
      <c r="BD71" s="75">
        <f t="shared" si="93"/>
        <v>5.7142857142857135</v>
      </c>
      <c r="BE71" s="75">
        <f t="shared" si="94"/>
        <v>0.46254992176843535</v>
      </c>
      <c r="BF71" s="75">
        <f t="shared" si="95"/>
        <v>17.361111111111111</v>
      </c>
      <c r="BG71" s="75">
        <f t="shared" si="96"/>
        <v>2.5396825396825395</v>
      </c>
      <c r="BH71" s="75">
        <f t="shared" si="97"/>
        <v>0.14628571428571427</v>
      </c>
      <c r="BI71" s="75">
        <f t="shared" si="98"/>
        <v>25.000000000000004</v>
      </c>
      <c r="BJ71" s="75">
        <f t="shared" si="99"/>
        <v>2</v>
      </c>
      <c r="BK71" s="75">
        <f t="shared" si="100"/>
        <v>7.9999999999999988E-2</v>
      </c>
      <c r="BL71" s="75">
        <f t="shared" si="101"/>
        <v>34.44444444444445</v>
      </c>
      <c r="BM71" s="75">
        <f t="shared" si="102"/>
        <v>1.7777777777777777</v>
      </c>
      <c r="BN71" s="75">
        <f t="shared" si="103"/>
        <v>5.1612903225806438E-2</v>
      </c>
      <c r="BO71" s="75">
        <f t="shared" si="104"/>
        <v>48.571428571428577</v>
      </c>
      <c r="BP71" s="75">
        <f t="shared" si="105"/>
        <v>1.6</v>
      </c>
      <c r="BQ71" s="75">
        <f t="shared" si="106"/>
        <v>3.2941176470588231E-2</v>
      </c>
      <c r="BR71" s="75">
        <f t="shared" si="107"/>
        <v>77.083333333333343</v>
      </c>
      <c r="BS71" s="75">
        <f t="shared" si="108"/>
        <v>2.2377622377622375</v>
      </c>
      <c r="BT71" s="75">
        <f t="shared" si="109"/>
        <v>3.4650601780964567E-2</v>
      </c>
      <c r="BU71" s="75">
        <f t="shared" si="110"/>
        <v>121.21212121212119</v>
      </c>
      <c r="BV71" s="75">
        <f t="shared" si="111"/>
        <v>1.4545454545454546</v>
      </c>
      <c r="BW71" s="75">
        <f t="shared" si="112"/>
        <v>3.2461266914835064E-2</v>
      </c>
      <c r="BX71" s="75">
        <f t="shared" si="113"/>
        <v>215.00000000000006</v>
      </c>
      <c r="BY71" s="75">
        <f t="shared" si="114"/>
        <v>1.3333333333333333</v>
      </c>
      <c r="BZ71" s="75">
        <f t="shared" si="115"/>
        <v>4.1716961916378435E-2</v>
      </c>
      <c r="CA71" s="75">
        <f t="shared" si="116"/>
        <v>575.00000000000011</v>
      </c>
      <c r="CB71" s="75">
        <f t="shared" si="117"/>
        <v>1.2307692307692308</v>
      </c>
      <c r="CC71" s="75">
        <f t="shared" si="118"/>
        <v>4.6265194557299216E-2</v>
      </c>
      <c r="CD71" s="75">
        <f t="shared" si="119"/>
        <v>39199.999999999964</v>
      </c>
      <c r="CE71" s="75">
        <f t="shared" si="120"/>
        <v>1.1428571428571428</v>
      </c>
      <c r="CF71" s="75">
        <f t="shared" si="121"/>
        <v>1.5342013196939707E-2</v>
      </c>
      <c r="CG71" s="75">
        <f t="shared" si="122"/>
        <v>41599.999999999964</v>
      </c>
      <c r="CH71" s="75">
        <f t="shared" si="123"/>
        <v>1.0666666666666667</v>
      </c>
      <c r="CI71" s="75">
        <f t="shared" si="124"/>
        <v>3.220356878756149E-2</v>
      </c>
      <c r="CJ71" s="75">
        <f t="shared" si="125"/>
        <v>43999.999999999964</v>
      </c>
      <c r="CK71" s="75">
        <f t="shared" si="126"/>
        <v>1</v>
      </c>
      <c r="CL71" s="75">
        <f t="shared" si="127"/>
        <v>5.2850672024698744E-2</v>
      </c>
      <c r="CM71" s="75">
        <f t="shared" si="128"/>
        <v>47999.999999999956</v>
      </c>
      <c r="CN71" s="75">
        <f t="shared" si="129"/>
        <v>1</v>
      </c>
      <c r="CO71" s="75">
        <f t="shared" si="130"/>
        <v>6.756000774035173E-2</v>
      </c>
      <c r="CP71">
        <f t="shared" si="131"/>
        <v>6.2194906580510446E-2</v>
      </c>
      <c r="CQ71">
        <f t="shared" si="132"/>
        <v>56.923191486450342</v>
      </c>
      <c r="CR71">
        <f t="shared" si="133"/>
        <v>57</v>
      </c>
    </row>
    <row r="72" spans="1:96" ht="21">
      <c r="A72" s="248"/>
      <c r="B72" s="125" t="s">
        <v>31</v>
      </c>
      <c r="C72" s="92" t="s">
        <v>39</v>
      </c>
      <c r="D72" s="63">
        <v>2</v>
      </c>
      <c r="E72" s="63">
        <v>15</v>
      </c>
      <c r="F72" s="64" t="str">
        <f t="shared" si="67"/>
        <v>3-5</v>
      </c>
      <c r="G72" s="64">
        <f t="shared" si="69"/>
        <v>4</v>
      </c>
      <c r="H72" s="63">
        <v>3</v>
      </c>
      <c r="I72" s="63">
        <v>5</v>
      </c>
      <c r="J72" s="63">
        <v>1</v>
      </c>
      <c r="K72" s="110">
        <v>9</v>
      </c>
      <c r="L72" s="63" t="s">
        <v>269</v>
      </c>
      <c r="M72" s="63">
        <v>1</v>
      </c>
      <c r="N72" s="64" t="str">
        <f t="shared" si="70"/>
        <v>-</v>
      </c>
      <c r="O72" s="63" t="s">
        <v>257</v>
      </c>
      <c r="P72" s="63" t="s">
        <v>257</v>
      </c>
      <c r="Q72" s="63" t="s">
        <v>257</v>
      </c>
      <c r="R72" s="63" t="s">
        <v>257</v>
      </c>
      <c r="S72" s="63" t="s">
        <v>257</v>
      </c>
      <c r="T72" s="101">
        <v>13</v>
      </c>
      <c r="U72" s="63" t="s">
        <v>315</v>
      </c>
      <c r="V72" s="63">
        <v>1</v>
      </c>
      <c r="W72" s="63">
        <v>4</v>
      </c>
      <c r="X72" s="101">
        <v>10</v>
      </c>
      <c r="Y72" s="63">
        <v>1</v>
      </c>
      <c r="Z72" s="65" t="s">
        <v>233</v>
      </c>
      <c r="AA72" s="63">
        <f>'Способности и классы'!$G$28</f>
        <v>1.1499999999999999</v>
      </c>
      <c r="AB72" s="63">
        <v>0</v>
      </c>
      <c r="AC72" s="66" t="s">
        <v>756</v>
      </c>
      <c r="AD72" s="66"/>
      <c r="AE72" s="63">
        <v>1.2</v>
      </c>
      <c r="AF72" s="63">
        <v>0</v>
      </c>
      <c r="AG72" s="67"/>
      <c r="AH72" s="68">
        <f t="shared" si="71"/>
        <v>0.26315789473684209</v>
      </c>
      <c r="AI72" s="68">
        <f t="shared" si="72"/>
        <v>6000.0000000000009</v>
      </c>
      <c r="AJ72" s="68">
        <f t="shared" si="73"/>
        <v>12.288070992040003</v>
      </c>
      <c r="AK72" s="68">
        <f t="shared" si="74"/>
        <v>1.1111111111111112</v>
      </c>
      <c r="AL72" s="68">
        <f t="shared" si="75"/>
        <v>75.000000000000014</v>
      </c>
      <c r="AM72" s="68">
        <f t="shared" si="76"/>
        <v>3.1846267411232989</v>
      </c>
      <c r="AN72" s="68">
        <f t="shared" si="77"/>
        <v>2</v>
      </c>
      <c r="AO72" s="68">
        <f t="shared" si="78"/>
        <v>100</v>
      </c>
      <c r="AP72" s="68">
        <f t="shared" si="79"/>
        <v>3.5658679082610578</v>
      </c>
      <c r="AQ72" s="68">
        <f t="shared" si="80"/>
        <v>3.0303030303030303</v>
      </c>
      <c r="AR72" s="68">
        <f t="shared" si="81"/>
        <v>18.75</v>
      </c>
      <c r="AS72" s="68">
        <f t="shared" si="82"/>
        <v>2.0730323757537912</v>
      </c>
      <c r="AT72" s="68">
        <f t="shared" si="83"/>
        <v>4.193548387096774</v>
      </c>
      <c r="AU72" s="68">
        <f t="shared" si="84"/>
        <v>15</v>
      </c>
      <c r="AV72" s="68">
        <f t="shared" si="85"/>
        <v>1.8912755158683456</v>
      </c>
      <c r="AW72" s="68">
        <f t="shared" si="86"/>
        <v>5.5172413793103452</v>
      </c>
      <c r="AX72" s="68">
        <f t="shared" si="87"/>
        <v>12.5</v>
      </c>
      <c r="AY72" s="68">
        <f t="shared" si="88"/>
        <v>1.6672184882437457</v>
      </c>
      <c r="AZ72" s="68">
        <f t="shared" si="89"/>
        <v>7.0370370370370363</v>
      </c>
      <c r="BA72" s="68">
        <f t="shared" si="90"/>
        <v>7.1428571428571441</v>
      </c>
      <c r="BB72" s="68">
        <f t="shared" si="91"/>
        <v>1.0116345397539039</v>
      </c>
      <c r="BC72" s="68">
        <f t="shared" si="92"/>
        <v>8.4615384615384617</v>
      </c>
      <c r="BD72" s="68">
        <f t="shared" si="93"/>
        <v>12.499999999999998</v>
      </c>
      <c r="BE72" s="68">
        <f t="shared" si="94"/>
        <v>1.4487306426658781</v>
      </c>
      <c r="BF72" s="68">
        <f t="shared" si="95"/>
        <v>10.416666666666668</v>
      </c>
      <c r="BG72" s="68">
        <f t="shared" si="96"/>
        <v>4.166666666666667</v>
      </c>
      <c r="BH72" s="68">
        <f t="shared" si="97"/>
        <v>0.39999999999999997</v>
      </c>
      <c r="BI72" s="68">
        <f t="shared" si="98"/>
        <v>14.14141414141414</v>
      </c>
      <c r="BJ72" s="68">
        <f t="shared" si="99"/>
        <v>3.75</v>
      </c>
      <c r="BK72" s="68">
        <f t="shared" si="100"/>
        <v>0.26517857142857143</v>
      </c>
      <c r="BL72" s="68">
        <f t="shared" si="101"/>
        <v>19.375</v>
      </c>
      <c r="BM72" s="68">
        <f t="shared" si="102"/>
        <v>3</v>
      </c>
      <c r="BN72" s="68">
        <f t="shared" si="103"/>
        <v>0.15483870967741936</v>
      </c>
      <c r="BO72" s="68">
        <f t="shared" si="104"/>
        <v>26.984126984126984</v>
      </c>
      <c r="BP72" s="68">
        <f t="shared" si="105"/>
        <v>3</v>
      </c>
      <c r="BQ72" s="68">
        <f t="shared" si="106"/>
        <v>0.11117647058823529</v>
      </c>
      <c r="BR72" s="68">
        <f t="shared" si="107"/>
        <v>36.274509803921568</v>
      </c>
      <c r="BS72" s="68">
        <f t="shared" si="108"/>
        <v>4.615384615384615</v>
      </c>
      <c r="BT72" s="68">
        <f t="shared" si="109"/>
        <v>0.14105095420309591</v>
      </c>
      <c r="BU72" s="68">
        <f t="shared" si="110"/>
        <v>53.333333333333336</v>
      </c>
      <c r="BV72" s="68">
        <f t="shared" si="111"/>
        <v>2.5</v>
      </c>
      <c r="BW72" s="68">
        <f t="shared" si="112"/>
        <v>9.3321023347406787E-2</v>
      </c>
      <c r="BX72" s="68">
        <f t="shared" si="113"/>
        <v>82.692307692307693</v>
      </c>
      <c r="BY72" s="68">
        <f t="shared" si="114"/>
        <v>2.5</v>
      </c>
      <c r="BZ72" s="68">
        <f t="shared" si="115"/>
        <v>0.11227855389592677</v>
      </c>
      <c r="CA72" s="68">
        <f t="shared" si="116"/>
        <v>139.39393939393938</v>
      </c>
      <c r="CB72" s="68">
        <f t="shared" si="117"/>
        <v>2.1428571428571428</v>
      </c>
      <c r="CC72" s="68">
        <f t="shared" si="118"/>
        <v>0.12398657510978121</v>
      </c>
      <c r="CD72" s="68">
        <f t="shared" si="119"/>
        <v>272.22222222222229</v>
      </c>
      <c r="CE72" s="68">
        <f t="shared" si="120"/>
        <v>2.1428571428571428</v>
      </c>
      <c r="CF72" s="68">
        <f t="shared" si="121"/>
        <v>0.1440216750342288</v>
      </c>
      <c r="CG72" s="68">
        <f t="shared" si="122"/>
        <v>650.00000000000011</v>
      </c>
      <c r="CH72" s="68">
        <f t="shared" si="123"/>
        <v>2.1428571428571428</v>
      </c>
      <c r="CI72" s="68">
        <f t="shared" si="124"/>
        <v>0.15609031436368934</v>
      </c>
      <c r="CJ72" s="68">
        <f t="shared" si="125"/>
        <v>43999.999999999964</v>
      </c>
      <c r="CK72" s="68">
        <f t="shared" si="126"/>
        <v>1.875</v>
      </c>
      <c r="CL72" s="68">
        <f t="shared" si="127"/>
        <v>6.2824040408604967E-2</v>
      </c>
      <c r="CM72" s="68">
        <f t="shared" si="128"/>
        <v>47999.999999999956</v>
      </c>
      <c r="CN72" s="68">
        <f t="shared" si="129"/>
        <v>1.875</v>
      </c>
      <c r="CO72" s="68">
        <f t="shared" si="130"/>
        <v>7.9056941504209499E-2</v>
      </c>
      <c r="CP72">
        <f t="shared" si="131"/>
        <v>0.25687690426738341</v>
      </c>
      <c r="CQ72">
        <f t="shared" si="132"/>
        <v>58.061736900779216</v>
      </c>
      <c r="CR72">
        <f t="shared" si="133"/>
        <v>59</v>
      </c>
    </row>
    <row r="73" spans="1:96" ht="30">
      <c r="A73" s="248"/>
      <c r="B73" s="125" t="s">
        <v>31</v>
      </c>
      <c r="C73" s="92" t="s">
        <v>41</v>
      </c>
      <c r="D73" s="63">
        <v>3</v>
      </c>
      <c r="E73" s="63">
        <v>12</v>
      </c>
      <c r="F73" s="64" t="str">
        <f t="shared" si="67"/>
        <v>4-5</v>
      </c>
      <c r="G73" s="64">
        <f t="shared" si="69"/>
        <v>4.5</v>
      </c>
      <c r="H73" s="63">
        <v>4</v>
      </c>
      <c r="I73" s="63">
        <v>5</v>
      </c>
      <c r="J73" s="63">
        <v>1</v>
      </c>
      <c r="K73" s="110">
        <v>10</v>
      </c>
      <c r="L73" s="63" t="s">
        <v>272</v>
      </c>
      <c r="M73" s="63">
        <v>1</v>
      </c>
      <c r="N73" s="64" t="str">
        <f t="shared" si="70"/>
        <v>-</v>
      </c>
      <c r="O73" s="63" t="s">
        <v>257</v>
      </c>
      <c r="P73" s="63" t="s">
        <v>257</v>
      </c>
      <c r="Q73" s="63" t="s">
        <v>257</v>
      </c>
      <c r="R73" s="63" t="s">
        <v>257</v>
      </c>
      <c r="S73" s="63" t="s">
        <v>257</v>
      </c>
      <c r="T73" s="101">
        <v>12</v>
      </c>
      <c r="U73" s="63" t="s">
        <v>315</v>
      </c>
      <c r="V73" s="63">
        <v>1</v>
      </c>
      <c r="W73" s="63">
        <v>4</v>
      </c>
      <c r="X73" s="101">
        <v>10</v>
      </c>
      <c r="Y73" s="63">
        <v>1</v>
      </c>
      <c r="Z73" s="65" t="s">
        <v>233</v>
      </c>
      <c r="AA73" s="63">
        <f>'Способности и классы'!$G$28</f>
        <v>1.1499999999999999</v>
      </c>
      <c r="AB73" s="63">
        <v>0</v>
      </c>
      <c r="AC73" s="66" t="s">
        <v>759</v>
      </c>
      <c r="AD73" s="66"/>
      <c r="AE73" s="63">
        <f>1.31*1.025</f>
        <v>1.3427499999999999</v>
      </c>
      <c r="AF73" s="63">
        <v>0</v>
      </c>
      <c r="AG73" s="67"/>
      <c r="AH73" s="68">
        <f t="shared" si="71"/>
        <v>0.23255813953488372</v>
      </c>
      <c r="AI73" s="68">
        <f t="shared" si="72"/>
        <v>4800.0000000000009</v>
      </c>
      <c r="AJ73" s="68">
        <f t="shared" si="73"/>
        <v>11.986086933129753</v>
      </c>
      <c r="AK73" s="68">
        <f t="shared" si="74"/>
        <v>0.97560975609756106</v>
      </c>
      <c r="AL73" s="68">
        <f t="shared" si="75"/>
        <v>60.000000000000014</v>
      </c>
      <c r="AM73" s="68">
        <f t="shared" si="76"/>
        <v>3.1041354017687706</v>
      </c>
      <c r="AN73" s="68">
        <f t="shared" si="77"/>
        <v>1.7948717948717949</v>
      </c>
      <c r="AO73" s="68">
        <f t="shared" si="78"/>
        <v>80</v>
      </c>
      <c r="AP73" s="68">
        <f t="shared" si="79"/>
        <v>3.4351316039689062</v>
      </c>
      <c r="AQ73" s="68">
        <f t="shared" si="80"/>
        <v>2.7027027027027026</v>
      </c>
      <c r="AR73" s="68">
        <f t="shared" si="81"/>
        <v>15</v>
      </c>
      <c r="AS73" s="68">
        <f t="shared" si="82"/>
        <v>1.9848020199476342</v>
      </c>
      <c r="AT73" s="68">
        <f t="shared" si="83"/>
        <v>3.7142857142857144</v>
      </c>
      <c r="AU73" s="68">
        <f t="shared" si="84"/>
        <v>12</v>
      </c>
      <c r="AV73" s="68">
        <f t="shared" si="85"/>
        <v>1.7974340685458343</v>
      </c>
      <c r="AW73" s="68">
        <f t="shared" si="86"/>
        <v>4.8484848484848486</v>
      </c>
      <c r="AX73" s="68">
        <f t="shared" si="87"/>
        <v>6.666666666666667</v>
      </c>
      <c r="AY73" s="68">
        <f t="shared" si="88"/>
        <v>1.220222942676561</v>
      </c>
      <c r="AZ73" s="68">
        <f t="shared" si="89"/>
        <v>6.129032258064516</v>
      </c>
      <c r="BA73" s="68">
        <f t="shared" si="90"/>
        <v>5.7142857142857153</v>
      </c>
      <c r="BB73" s="68">
        <f t="shared" si="91"/>
        <v>0.94714568325995341</v>
      </c>
      <c r="BC73" s="68">
        <f t="shared" si="92"/>
        <v>7.5862068965517242</v>
      </c>
      <c r="BD73" s="68">
        <f t="shared" si="93"/>
        <v>7.5</v>
      </c>
      <c r="BE73" s="68">
        <f t="shared" si="94"/>
        <v>0.98920146629465477</v>
      </c>
      <c r="BF73" s="68">
        <f t="shared" si="95"/>
        <v>9.2592592592592595</v>
      </c>
      <c r="BG73" s="68">
        <f t="shared" si="96"/>
        <v>3.333333333333333</v>
      </c>
      <c r="BH73" s="68">
        <f t="shared" si="97"/>
        <v>0.35999999999999993</v>
      </c>
      <c r="BI73" s="68">
        <f t="shared" si="98"/>
        <v>11.2</v>
      </c>
      <c r="BJ73" s="68">
        <f t="shared" si="99"/>
        <v>2.4</v>
      </c>
      <c r="BK73" s="68">
        <f t="shared" si="100"/>
        <v>0.2142857142857143</v>
      </c>
      <c r="BL73" s="68">
        <f t="shared" si="101"/>
        <v>14.97584541062802</v>
      </c>
      <c r="BM73" s="68">
        <f t="shared" si="102"/>
        <v>2.4</v>
      </c>
      <c r="BN73" s="68">
        <f t="shared" si="103"/>
        <v>0.16025806451612901</v>
      </c>
      <c r="BO73" s="68">
        <f t="shared" si="104"/>
        <v>20.238095238095237</v>
      </c>
      <c r="BP73" s="68">
        <f t="shared" si="105"/>
        <v>2</v>
      </c>
      <c r="BQ73" s="68">
        <f t="shared" si="106"/>
        <v>9.8823529411764713E-2</v>
      </c>
      <c r="BR73" s="68">
        <f t="shared" si="107"/>
        <v>27.819548872180455</v>
      </c>
      <c r="BS73" s="68">
        <f t="shared" si="108"/>
        <v>3.0769230769230766</v>
      </c>
      <c r="BT73" s="68">
        <f t="shared" si="109"/>
        <v>0.12347477064357237</v>
      </c>
      <c r="BU73" s="68">
        <f t="shared" si="110"/>
        <v>39.215686274509807</v>
      </c>
      <c r="BV73" s="68">
        <f t="shared" si="111"/>
        <v>2</v>
      </c>
      <c r="BW73" s="68">
        <f t="shared" si="112"/>
        <v>9.9624667852990859E-2</v>
      </c>
      <c r="BX73" s="68">
        <f t="shared" si="113"/>
        <v>57.333333333333336</v>
      </c>
      <c r="BY73" s="68">
        <f t="shared" si="114"/>
        <v>1.7142857142857142</v>
      </c>
      <c r="BZ73" s="68">
        <f t="shared" si="115"/>
        <v>0.11150581303109483</v>
      </c>
      <c r="CA73" s="68">
        <f t="shared" si="116"/>
        <v>88.461538461538453</v>
      </c>
      <c r="CB73" s="68">
        <f t="shared" si="117"/>
        <v>1.7142857142857142</v>
      </c>
      <c r="CC73" s="68">
        <f t="shared" si="118"/>
        <v>0.13920805288336463</v>
      </c>
      <c r="CD73" s="68">
        <f t="shared" si="119"/>
        <v>148.48484848484844</v>
      </c>
      <c r="CE73" s="68">
        <f t="shared" si="120"/>
        <v>1.5</v>
      </c>
      <c r="CF73" s="68">
        <f t="shared" si="121"/>
        <v>0.15913424484147476</v>
      </c>
      <c r="CG73" s="68">
        <f t="shared" si="122"/>
        <v>288.88888888888897</v>
      </c>
      <c r="CH73" s="68">
        <f t="shared" si="123"/>
        <v>1.5</v>
      </c>
      <c r="CI73" s="68">
        <f t="shared" si="124"/>
        <v>0.18092231521889085</v>
      </c>
      <c r="CJ73" s="68">
        <f t="shared" si="125"/>
        <v>22000.000000000004</v>
      </c>
      <c r="CK73" s="68">
        <f t="shared" si="126"/>
        <v>1.3333333333333333</v>
      </c>
      <c r="CL73" s="68">
        <f t="shared" si="127"/>
        <v>6.9213675955535167E-2</v>
      </c>
      <c r="CM73" s="68">
        <f t="shared" si="128"/>
        <v>47999.999999999956</v>
      </c>
      <c r="CN73" s="68">
        <f t="shared" si="129"/>
        <v>1.3333333333333333</v>
      </c>
      <c r="CO73" s="68">
        <f t="shared" si="130"/>
        <v>7.2597952911547733E-2</v>
      </c>
      <c r="CP73">
        <f t="shared" si="131"/>
        <v>0.25895585737535254</v>
      </c>
      <c r="CQ73">
        <f t="shared" si="132"/>
        <v>58.249244320737191</v>
      </c>
      <c r="CR73">
        <f t="shared" si="133"/>
        <v>59</v>
      </c>
    </row>
    <row r="74" spans="1:96" ht="21">
      <c r="A74" s="248"/>
      <c r="B74" s="79" t="s">
        <v>142</v>
      </c>
      <c r="C74" s="87" t="s">
        <v>127</v>
      </c>
      <c r="D74" s="32">
        <v>3</v>
      </c>
      <c r="E74" s="32">
        <v>15</v>
      </c>
      <c r="F74" s="33" t="str">
        <f t="shared" si="67"/>
        <v>3-5</v>
      </c>
      <c r="G74" s="33">
        <f t="shared" si="69"/>
        <v>4</v>
      </c>
      <c r="H74" s="32">
        <v>3</v>
      </c>
      <c r="I74" s="32">
        <v>5</v>
      </c>
      <c r="J74" s="32">
        <v>1</v>
      </c>
      <c r="K74" s="105">
        <v>10</v>
      </c>
      <c r="L74" s="32" t="s">
        <v>271</v>
      </c>
      <c r="M74" s="32">
        <v>1</v>
      </c>
      <c r="N74" s="33" t="str">
        <f t="shared" si="70"/>
        <v>-</v>
      </c>
      <c r="O74" s="32" t="s">
        <v>257</v>
      </c>
      <c r="P74" s="32" t="s">
        <v>257</v>
      </c>
      <c r="Q74" s="32" t="s">
        <v>257</v>
      </c>
      <c r="R74" s="32" t="s">
        <v>257</v>
      </c>
      <c r="S74" s="32" t="s">
        <v>257</v>
      </c>
      <c r="T74" s="96">
        <v>4</v>
      </c>
      <c r="U74" s="32" t="s">
        <v>312</v>
      </c>
      <c r="V74" s="32">
        <v>1</v>
      </c>
      <c r="W74" s="32">
        <v>4</v>
      </c>
      <c r="X74" s="96">
        <v>14</v>
      </c>
      <c r="Y74" s="32">
        <v>1</v>
      </c>
      <c r="Z74" s="34" t="s">
        <v>247</v>
      </c>
      <c r="AA74" s="32">
        <f>'Способности и классы'!$G$5</f>
        <v>1.1000000000000001</v>
      </c>
      <c r="AB74" s="32">
        <f>'Способности и классы'!H$5</f>
        <v>6</v>
      </c>
      <c r="AC74" s="35" t="s">
        <v>415</v>
      </c>
      <c r="AD74" s="35"/>
      <c r="AE74" s="32">
        <v>1.25</v>
      </c>
      <c r="AF74" s="32">
        <v>0</v>
      </c>
      <c r="AG74" s="36"/>
      <c r="AH74" s="37">
        <f t="shared" si="71"/>
        <v>0.26315789473684209</v>
      </c>
      <c r="AI74" s="37">
        <f t="shared" si="72"/>
        <v>299.99999999999972</v>
      </c>
      <c r="AJ74" s="37">
        <f t="shared" si="73"/>
        <v>5.8106700157785811</v>
      </c>
      <c r="AK74" s="37">
        <f t="shared" si="74"/>
        <v>1.1111111111111112</v>
      </c>
      <c r="AL74" s="37">
        <f t="shared" si="75"/>
        <v>149.99999999999986</v>
      </c>
      <c r="AM74" s="37">
        <f t="shared" si="76"/>
        <v>3.853379533128888</v>
      </c>
      <c r="AN74" s="37">
        <f t="shared" si="77"/>
        <v>2</v>
      </c>
      <c r="AO74" s="37">
        <f t="shared" si="78"/>
        <v>50</v>
      </c>
      <c r="AP74" s="37">
        <f t="shared" si="79"/>
        <v>2.8466265971257649</v>
      </c>
      <c r="AQ74" s="37">
        <f t="shared" si="80"/>
        <v>3.0303030303030303</v>
      </c>
      <c r="AR74" s="37">
        <f t="shared" si="81"/>
        <v>99.999999999999915</v>
      </c>
      <c r="AS74" s="37">
        <f t="shared" si="82"/>
        <v>4.0495389072956902</v>
      </c>
      <c r="AT74" s="37">
        <f t="shared" si="83"/>
        <v>4.193548387096774</v>
      </c>
      <c r="AU74" s="37">
        <f t="shared" si="84"/>
        <v>37.500000000000007</v>
      </c>
      <c r="AV74" s="37">
        <f t="shared" si="85"/>
        <v>2.990369156526949</v>
      </c>
      <c r="AW74" s="37">
        <f t="shared" si="86"/>
        <v>5.5172413793103452</v>
      </c>
      <c r="AX74" s="37">
        <f t="shared" si="87"/>
        <v>15.000000000000004</v>
      </c>
      <c r="AY74" s="37">
        <f t="shared" si="88"/>
        <v>1.8684470567388329</v>
      </c>
      <c r="AZ74" s="37">
        <f t="shared" si="89"/>
        <v>7.0370370370370363</v>
      </c>
      <c r="BA74" s="37">
        <f t="shared" si="90"/>
        <v>8.3333333333333321</v>
      </c>
      <c r="BB74" s="37">
        <f t="shared" si="91"/>
        <v>1.1400067184703122</v>
      </c>
      <c r="BC74" s="37">
        <f t="shared" si="92"/>
        <v>8.4615384615384617</v>
      </c>
      <c r="BD74" s="37">
        <f t="shared" si="93"/>
        <v>5.3571428571428568</v>
      </c>
      <c r="BE74" s="37">
        <f t="shared" si="94"/>
        <v>0.64775339833250345</v>
      </c>
      <c r="BF74" s="37">
        <f t="shared" si="95"/>
        <v>10.416666666666668</v>
      </c>
      <c r="BG74" s="37">
        <f t="shared" si="96"/>
        <v>4.2857142857142856</v>
      </c>
      <c r="BH74" s="37">
        <f t="shared" si="97"/>
        <v>0.41142857142857137</v>
      </c>
      <c r="BI74" s="37">
        <f t="shared" si="98"/>
        <v>12.727272727272727</v>
      </c>
      <c r="BJ74" s="37">
        <f t="shared" si="99"/>
        <v>3.125</v>
      </c>
      <c r="BK74" s="37">
        <f t="shared" si="100"/>
        <v>0.2455357142857143</v>
      </c>
      <c r="BL74" s="37">
        <f t="shared" si="101"/>
        <v>17.222222222222221</v>
      </c>
      <c r="BM74" s="37">
        <f t="shared" si="102"/>
        <v>2.3809523809523809</v>
      </c>
      <c r="BN74" s="37">
        <f t="shared" si="103"/>
        <v>0.13824884792626729</v>
      </c>
      <c r="BO74" s="37">
        <f t="shared" si="104"/>
        <v>23.611111111111107</v>
      </c>
      <c r="BP74" s="37">
        <f t="shared" si="105"/>
        <v>1.875</v>
      </c>
      <c r="BQ74" s="37">
        <f t="shared" si="106"/>
        <v>7.9411764705882362E-2</v>
      </c>
      <c r="BR74" s="37">
        <f t="shared" si="107"/>
        <v>31.092436974789916</v>
      </c>
      <c r="BS74" s="37">
        <f t="shared" si="108"/>
        <v>2.0979020979020979</v>
      </c>
      <c r="BT74" s="37">
        <f t="shared" si="109"/>
        <v>7.721006745015617E-2</v>
      </c>
      <c r="BU74" s="37">
        <f t="shared" si="110"/>
        <v>44.44444444444445</v>
      </c>
      <c r="BV74" s="37">
        <f t="shared" si="111"/>
        <v>1.3636363636363635</v>
      </c>
      <c r="BW74" s="37">
        <f t="shared" si="112"/>
        <v>6.7194363790368153E-2</v>
      </c>
      <c r="BX74" s="37">
        <f t="shared" si="113"/>
        <v>66.153846153846146</v>
      </c>
      <c r="BY74" s="37">
        <f t="shared" si="114"/>
        <v>1.25</v>
      </c>
      <c r="BZ74" s="37">
        <f t="shared" si="115"/>
        <v>8.369929911519057E-2</v>
      </c>
      <c r="CA74" s="37">
        <f t="shared" si="116"/>
        <v>104.54545454545453</v>
      </c>
      <c r="CB74" s="37">
        <f t="shared" si="117"/>
        <v>1.1538461538461537</v>
      </c>
      <c r="CC74" s="37">
        <f t="shared" si="118"/>
        <v>0.10505612451284724</v>
      </c>
      <c r="CD74" s="37">
        <f t="shared" si="119"/>
        <v>181.48148148148144</v>
      </c>
      <c r="CE74" s="37">
        <f t="shared" si="120"/>
        <v>1.0714285714285714</v>
      </c>
      <c r="CF74" s="37">
        <f t="shared" si="121"/>
        <v>0.12836669595819866</v>
      </c>
      <c r="CG74" s="37">
        <f t="shared" si="122"/>
        <v>325.00000000000006</v>
      </c>
      <c r="CH74" s="37">
        <f t="shared" si="123"/>
        <v>1</v>
      </c>
      <c r="CI74" s="37">
        <f t="shared" si="124"/>
        <v>0.15262929833066272</v>
      </c>
      <c r="CJ74" s="37">
        <f t="shared" si="125"/>
        <v>22000.000000000004</v>
      </c>
      <c r="CK74" s="37">
        <f t="shared" si="126"/>
        <v>0.9375</v>
      </c>
      <c r="CL74" s="37">
        <f t="shared" si="127"/>
        <v>6.2824040408604967E-2</v>
      </c>
      <c r="CM74" s="37">
        <f t="shared" si="128"/>
        <v>47999.999999999956</v>
      </c>
      <c r="CN74" s="37">
        <f t="shared" si="129"/>
        <v>0.9375</v>
      </c>
      <c r="CO74" s="37">
        <f t="shared" si="130"/>
        <v>6.6478698711812362E-2</v>
      </c>
      <c r="CP74">
        <f t="shared" si="131"/>
        <v>0.200787091034904</v>
      </c>
      <c r="CQ74">
        <f t="shared" si="132"/>
        <v>58.613151322003581</v>
      </c>
      <c r="CR74">
        <f t="shared" si="133"/>
        <v>59</v>
      </c>
    </row>
    <row r="75" spans="1:96" ht="30">
      <c r="A75" s="248"/>
      <c r="B75" s="79" t="s">
        <v>142</v>
      </c>
      <c r="C75" s="87" t="s">
        <v>126</v>
      </c>
      <c r="D75" s="32">
        <v>3</v>
      </c>
      <c r="E75" s="32">
        <v>12</v>
      </c>
      <c r="F75" s="33">
        <f t="shared" si="67"/>
        <v>5</v>
      </c>
      <c r="G75" s="33">
        <f t="shared" si="69"/>
        <v>5</v>
      </c>
      <c r="H75" s="32">
        <v>5</v>
      </c>
      <c r="I75" s="32">
        <v>5</v>
      </c>
      <c r="J75" s="32">
        <v>1</v>
      </c>
      <c r="K75" s="105">
        <v>9</v>
      </c>
      <c r="L75" s="32" t="s">
        <v>272</v>
      </c>
      <c r="M75" s="32">
        <v>1</v>
      </c>
      <c r="N75" s="33" t="str">
        <f t="shared" si="70"/>
        <v>-</v>
      </c>
      <c r="O75" s="32" t="s">
        <v>257</v>
      </c>
      <c r="P75" s="32" t="s">
        <v>257</v>
      </c>
      <c r="Q75" s="32" t="s">
        <v>257</v>
      </c>
      <c r="R75" s="32" t="s">
        <v>257</v>
      </c>
      <c r="S75" s="32" t="s">
        <v>257</v>
      </c>
      <c r="T75" s="96">
        <v>8</v>
      </c>
      <c r="U75" s="32" t="s">
        <v>315</v>
      </c>
      <c r="V75" s="32">
        <v>1</v>
      </c>
      <c r="W75" s="32">
        <v>4</v>
      </c>
      <c r="X75" s="96">
        <v>11</v>
      </c>
      <c r="Y75" s="32">
        <v>1</v>
      </c>
      <c r="Z75" s="34" t="s">
        <v>234</v>
      </c>
      <c r="AA75" s="32">
        <f>'Способности и классы'!$G$25</f>
        <v>1.6940000000000002</v>
      </c>
      <c r="AB75" s="32">
        <v>0</v>
      </c>
      <c r="AC75" s="35" t="s">
        <v>668</v>
      </c>
      <c r="AD75" s="35"/>
      <c r="AE75" s="32">
        <v>1.3</v>
      </c>
      <c r="AF75" s="32">
        <v>0</v>
      </c>
      <c r="AG75" s="36"/>
      <c r="AH75" s="37">
        <f t="shared" si="71"/>
        <v>0.20833333333333334</v>
      </c>
      <c r="AI75" s="37">
        <f t="shared" si="72"/>
        <v>9599.9999999999909</v>
      </c>
      <c r="AJ75" s="37">
        <f t="shared" si="73"/>
        <v>14.651366005938822</v>
      </c>
      <c r="AK75" s="37">
        <f t="shared" si="74"/>
        <v>0.88888888888888884</v>
      </c>
      <c r="AL75" s="37">
        <f t="shared" si="75"/>
        <v>120.00000000000003</v>
      </c>
      <c r="AM75" s="37">
        <f t="shared" si="76"/>
        <v>3.8533795331288898</v>
      </c>
      <c r="AN75" s="37">
        <f t="shared" si="77"/>
        <v>1.6279069767441861</v>
      </c>
      <c r="AO75" s="37">
        <f t="shared" si="78"/>
        <v>40</v>
      </c>
      <c r="AP75" s="37">
        <f t="shared" si="79"/>
        <v>2.8306741717604238</v>
      </c>
      <c r="AQ75" s="37">
        <f t="shared" si="80"/>
        <v>2.4390243902439028</v>
      </c>
      <c r="AR75" s="37">
        <f t="shared" si="81"/>
        <v>13.333333333333332</v>
      </c>
      <c r="AS75" s="37">
        <f t="shared" si="82"/>
        <v>1.9728271558516459</v>
      </c>
      <c r="AT75" s="37">
        <f t="shared" si="83"/>
        <v>3.3333333333333335</v>
      </c>
      <c r="AU75" s="37">
        <f t="shared" si="84"/>
        <v>9.9999999999999982</v>
      </c>
      <c r="AV75" s="37">
        <f t="shared" si="85"/>
        <v>1.732050807568877</v>
      </c>
      <c r="AW75" s="37">
        <f t="shared" si="86"/>
        <v>4.4444444444444446</v>
      </c>
      <c r="AX75" s="37">
        <f t="shared" si="87"/>
        <v>6</v>
      </c>
      <c r="AY75" s="37">
        <f t="shared" si="88"/>
        <v>1.2063091036092246</v>
      </c>
      <c r="AZ75" s="37">
        <f t="shared" si="89"/>
        <v>5.5882352941176476</v>
      </c>
      <c r="BA75" s="37">
        <f t="shared" si="90"/>
        <v>5</v>
      </c>
      <c r="BB75" s="37">
        <f t="shared" si="91"/>
        <v>0.91741085254715826</v>
      </c>
      <c r="BC75" s="37">
        <f t="shared" si="92"/>
        <v>6.875</v>
      </c>
      <c r="BD75" s="37">
        <f t="shared" si="93"/>
        <v>6</v>
      </c>
      <c r="BE75" s="37">
        <f t="shared" si="94"/>
        <v>0.8786878484292393</v>
      </c>
      <c r="BF75" s="37">
        <f t="shared" si="95"/>
        <v>8.3333333333333339</v>
      </c>
      <c r="BG75" s="37">
        <f t="shared" si="96"/>
        <v>2.4999999999999996</v>
      </c>
      <c r="BH75" s="37">
        <f t="shared" si="97"/>
        <v>0.29999999999999993</v>
      </c>
      <c r="BI75" s="37">
        <f t="shared" si="98"/>
        <v>11.522633744855966</v>
      </c>
      <c r="BJ75" s="37">
        <f t="shared" si="99"/>
        <v>2.2222222222222219</v>
      </c>
      <c r="BK75" s="37">
        <f t="shared" si="100"/>
        <v>0.19285714285714284</v>
      </c>
      <c r="BL75" s="37">
        <f t="shared" si="101"/>
        <v>15.5</v>
      </c>
      <c r="BM75" s="37">
        <f t="shared" si="102"/>
        <v>1.7142857142857142</v>
      </c>
      <c r="BN75" s="37">
        <f t="shared" si="103"/>
        <v>0.11059907834101382</v>
      </c>
      <c r="BO75" s="37">
        <f t="shared" si="104"/>
        <v>21.118012422360248</v>
      </c>
      <c r="BP75" s="37">
        <f t="shared" si="105"/>
        <v>1.5</v>
      </c>
      <c r="BQ75" s="37">
        <f t="shared" si="106"/>
        <v>7.1029411764705883E-2</v>
      </c>
      <c r="BR75" s="37">
        <f t="shared" si="107"/>
        <v>29.365079365079364</v>
      </c>
      <c r="BS75" s="37">
        <f t="shared" si="108"/>
        <v>2.3076923076923075</v>
      </c>
      <c r="BT75" s="37">
        <f t="shared" si="109"/>
        <v>8.9244073926794232E-2</v>
      </c>
      <c r="BU75" s="37">
        <f t="shared" si="110"/>
        <v>44.444444444444443</v>
      </c>
      <c r="BV75" s="37">
        <f t="shared" si="111"/>
        <v>1.3333333333333333</v>
      </c>
      <c r="BW75" s="37">
        <f t="shared" si="112"/>
        <v>6.6034207853076815E-2</v>
      </c>
      <c r="BX75" s="37">
        <f t="shared" si="113"/>
        <v>67.187499999999986</v>
      </c>
      <c r="BY75" s="37">
        <f t="shared" si="114"/>
        <v>1.2</v>
      </c>
      <c r="BZ75" s="37">
        <f t="shared" si="115"/>
        <v>8.0804021920100375E-2</v>
      </c>
      <c r="CA75" s="37">
        <f t="shared" si="116"/>
        <v>109.52380952380952</v>
      </c>
      <c r="CB75" s="37">
        <f t="shared" si="117"/>
        <v>1.2</v>
      </c>
      <c r="CC75" s="37">
        <f t="shared" si="118"/>
        <v>0.10467340511863762</v>
      </c>
      <c r="CD75" s="37">
        <f t="shared" si="119"/>
        <v>204.16666666666671</v>
      </c>
      <c r="CE75" s="37">
        <f t="shared" si="120"/>
        <v>1.0909090909090908</v>
      </c>
      <c r="CF75" s="37">
        <f t="shared" si="121"/>
        <v>0.12334498287807608</v>
      </c>
      <c r="CG75" s="37">
        <f t="shared" si="122"/>
        <v>577.77777777777794</v>
      </c>
      <c r="CH75" s="37">
        <f t="shared" si="123"/>
        <v>1</v>
      </c>
      <c r="CI75" s="37">
        <f t="shared" si="124"/>
        <v>0.12659825773281744</v>
      </c>
      <c r="CJ75" s="37">
        <f t="shared" si="125"/>
        <v>43999.999999999964</v>
      </c>
      <c r="CK75" s="37">
        <f t="shared" si="126"/>
        <v>1</v>
      </c>
      <c r="CL75" s="37">
        <f t="shared" si="127"/>
        <v>5.2850672024698744E-2</v>
      </c>
      <c r="CM75" s="37">
        <f t="shared" si="128"/>
        <v>47999.999999999956</v>
      </c>
      <c r="CN75" s="37">
        <f t="shared" si="129"/>
        <v>0.92307692307692313</v>
      </c>
      <c r="CO75" s="37">
        <f t="shared" si="130"/>
        <v>6.6221522910116973E-2</v>
      </c>
      <c r="CP75">
        <f t="shared" si="131"/>
        <v>0.26585494502013707</v>
      </c>
      <c r="CQ75">
        <f t="shared" si="132"/>
        <v>58.865101488774386</v>
      </c>
      <c r="CR75">
        <f t="shared" si="133"/>
        <v>59</v>
      </c>
    </row>
    <row r="76" spans="1:96" ht="30">
      <c r="A76" s="248"/>
      <c r="B76" s="78" t="s">
        <v>99</v>
      </c>
      <c r="C76" s="86" t="s">
        <v>81</v>
      </c>
      <c r="D76" s="57">
        <v>3</v>
      </c>
      <c r="E76" s="57">
        <v>17</v>
      </c>
      <c r="F76" s="58" t="str">
        <f t="shared" si="67"/>
        <v>3-4</v>
      </c>
      <c r="G76" s="58">
        <f t="shared" si="69"/>
        <v>3.5</v>
      </c>
      <c r="H76" s="57">
        <v>3</v>
      </c>
      <c r="I76" s="57">
        <v>4</v>
      </c>
      <c r="J76" s="57">
        <v>1</v>
      </c>
      <c r="K76" s="104">
        <v>9</v>
      </c>
      <c r="L76" s="57" t="s">
        <v>279</v>
      </c>
      <c r="M76" s="57">
        <v>1</v>
      </c>
      <c r="N76" s="58" t="str">
        <f t="shared" si="70"/>
        <v>-</v>
      </c>
      <c r="O76" s="57" t="s">
        <v>257</v>
      </c>
      <c r="P76" s="57" t="s">
        <v>257</v>
      </c>
      <c r="Q76" s="57" t="s">
        <v>257</v>
      </c>
      <c r="R76" s="57" t="s">
        <v>257</v>
      </c>
      <c r="S76" s="57" t="s">
        <v>257</v>
      </c>
      <c r="T76" s="95">
        <v>5</v>
      </c>
      <c r="U76" s="57" t="s">
        <v>310</v>
      </c>
      <c r="V76" s="57">
        <v>1</v>
      </c>
      <c r="W76" s="57">
        <v>4</v>
      </c>
      <c r="X76" s="95">
        <v>12</v>
      </c>
      <c r="Y76" s="57">
        <v>2</v>
      </c>
      <c r="Z76" s="59" t="s">
        <v>231</v>
      </c>
      <c r="AA76" s="57">
        <f>'Способности и классы'!$G$16</f>
        <v>1.4</v>
      </c>
      <c r="AB76" s="57">
        <v>0</v>
      </c>
      <c r="AC76" s="60" t="s">
        <v>526</v>
      </c>
      <c r="AD76" s="60"/>
      <c r="AE76" s="57">
        <v>1.5</v>
      </c>
      <c r="AF76" s="57">
        <v>0</v>
      </c>
      <c r="AG76" s="61"/>
      <c r="AH76" s="62">
        <f t="shared" si="71"/>
        <v>0.21427478217774165</v>
      </c>
      <c r="AI76" s="62">
        <f t="shared" si="72"/>
        <v>339.99999999999972</v>
      </c>
      <c r="AJ76" s="62">
        <f t="shared" si="73"/>
        <v>6.3114182847803155</v>
      </c>
      <c r="AK76" s="62">
        <f t="shared" si="74"/>
        <v>0.88388347648318433</v>
      </c>
      <c r="AL76" s="62">
        <f t="shared" si="75"/>
        <v>169.99999999999986</v>
      </c>
      <c r="AM76" s="62">
        <f t="shared" si="76"/>
        <v>4.2473184501861692</v>
      </c>
      <c r="AN76" s="62">
        <f t="shared" si="77"/>
        <v>1.6499158227686108</v>
      </c>
      <c r="AO76" s="62">
        <f t="shared" si="78"/>
        <v>56.666666666666671</v>
      </c>
      <c r="AP76" s="62">
        <f t="shared" si="79"/>
        <v>3.1561410998843429</v>
      </c>
      <c r="AQ76" s="62">
        <f t="shared" si="80"/>
        <v>2.4382992454708536</v>
      </c>
      <c r="AR76" s="62">
        <f t="shared" si="81"/>
        <v>28.333333333333339</v>
      </c>
      <c r="AS76" s="62">
        <f t="shared" si="82"/>
        <v>2.6673761685787718</v>
      </c>
      <c r="AT76" s="62">
        <f t="shared" si="83"/>
        <v>3.4045882057130066</v>
      </c>
      <c r="AU76" s="62">
        <f t="shared" si="84"/>
        <v>14.166666666666664</v>
      </c>
      <c r="AV76" s="62">
        <f t="shared" si="85"/>
        <v>2.0398655453573946</v>
      </c>
      <c r="AW76" s="62">
        <f t="shared" si="86"/>
        <v>4.3514263457633691</v>
      </c>
      <c r="AX76" s="62">
        <f t="shared" si="87"/>
        <v>8.5</v>
      </c>
      <c r="AY76" s="62">
        <f t="shared" si="88"/>
        <v>1.5196446852868624</v>
      </c>
      <c r="AZ76" s="62">
        <f t="shared" si="89"/>
        <v>5.5979286843935014</v>
      </c>
      <c r="BA76" s="62">
        <f t="shared" si="90"/>
        <v>6.8</v>
      </c>
      <c r="BB76" s="62">
        <f t="shared" si="91"/>
        <v>1.1627148045335218</v>
      </c>
      <c r="BC76" s="62">
        <f t="shared" si="92"/>
        <v>7.0710678118654746</v>
      </c>
      <c r="BD76" s="62">
        <f t="shared" si="93"/>
        <v>7.0833333333333321</v>
      </c>
      <c r="BE76" s="62">
        <f t="shared" si="94"/>
        <v>1.0016478049298081</v>
      </c>
      <c r="BF76" s="62">
        <f t="shared" si="95"/>
        <v>8.417937871268423</v>
      </c>
      <c r="BG76" s="62">
        <f t="shared" si="96"/>
        <v>3.4693877551020411</v>
      </c>
      <c r="BH76" s="62">
        <f t="shared" si="97"/>
        <v>0.412142238177302</v>
      </c>
      <c r="BI76" s="62">
        <f t="shared" si="98"/>
        <v>11.578356651007795</v>
      </c>
      <c r="BJ76" s="62">
        <f t="shared" si="99"/>
        <v>2.65625</v>
      </c>
      <c r="BK76" s="62">
        <f t="shared" si="100"/>
        <v>0.22941511304791226</v>
      </c>
      <c r="BL76" s="62">
        <f t="shared" si="101"/>
        <v>15.222437650543728</v>
      </c>
      <c r="BM76" s="62">
        <f t="shared" si="102"/>
        <v>2.0987654320987654</v>
      </c>
      <c r="BN76" s="62">
        <f t="shared" si="103"/>
        <v>0.1378731501668394</v>
      </c>
      <c r="BO76" s="62">
        <f t="shared" si="104"/>
        <v>21.46574157173448</v>
      </c>
      <c r="BP76" s="62">
        <f t="shared" si="105"/>
        <v>1.8888888888888888</v>
      </c>
      <c r="BQ76" s="62">
        <f t="shared" si="106"/>
        <v>8.7995510547659236E-2</v>
      </c>
      <c r="BR76" s="62">
        <f t="shared" si="107"/>
        <v>29.069945448780288</v>
      </c>
      <c r="BS76" s="62">
        <f t="shared" si="108"/>
        <v>2.6153846153846154</v>
      </c>
      <c r="BT76" s="62">
        <f t="shared" si="109"/>
        <v>0.1014814772477015</v>
      </c>
      <c r="BU76" s="62">
        <f t="shared" si="110"/>
        <v>43.514263457633689</v>
      </c>
      <c r="BV76" s="62">
        <f t="shared" si="111"/>
        <v>1.5454545454545454</v>
      </c>
      <c r="BW76" s="62">
        <f t="shared" si="112"/>
        <v>7.52625735294985E-2</v>
      </c>
      <c r="BX76" s="62">
        <f t="shared" si="113"/>
        <v>69.103617252321683</v>
      </c>
      <c r="BY76" s="62">
        <f t="shared" si="114"/>
        <v>1.4166666666666667</v>
      </c>
      <c r="BZ76" s="62">
        <f t="shared" si="115"/>
        <v>8.807533602837371E-2</v>
      </c>
      <c r="CA76" s="62">
        <f t="shared" si="116"/>
        <v>108.42303978193726</v>
      </c>
      <c r="CB76" s="62">
        <f t="shared" si="117"/>
        <v>1.4166666666666667</v>
      </c>
      <c r="CC76" s="62">
        <f t="shared" si="118"/>
        <v>0.11430705824840214</v>
      </c>
      <c r="CD76" s="62">
        <f t="shared" si="119"/>
        <v>216.55145173838019</v>
      </c>
      <c r="CE76" s="62">
        <f t="shared" si="120"/>
        <v>1.3076923076923077</v>
      </c>
      <c r="CF76" s="62">
        <f t="shared" si="121"/>
        <v>0.12953221374442078</v>
      </c>
      <c r="CG76" s="62">
        <f t="shared" si="122"/>
        <v>14707.821048680191</v>
      </c>
      <c r="CH76" s="62">
        <f t="shared" si="123"/>
        <v>1.2142857142857142</v>
      </c>
      <c r="CI76" s="62">
        <f t="shared" si="124"/>
        <v>4.709242754792161E-2</v>
      </c>
      <c r="CJ76" s="62">
        <f t="shared" si="125"/>
        <v>31112.698372208062</v>
      </c>
      <c r="CK76" s="62">
        <f t="shared" si="126"/>
        <v>1.1333333333333333</v>
      </c>
      <c r="CL76" s="62">
        <f t="shared" si="127"/>
        <v>6.0171452541887112E-2</v>
      </c>
      <c r="CM76" s="62">
        <f t="shared" si="128"/>
        <v>33941.12549695425</v>
      </c>
      <c r="CN76" s="62">
        <f t="shared" si="129"/>
        <v>1.1333333333333333</v>
      </c>
      <c r="CO76" s="62">
        <f t="shared" si="130"/>
        <v>7.6016497554744822E-2</v>
      </c>
      <c r="CP76">
        <f t="shared" si="131"/>
        <v>0.28342209500271925</v>
      </c>
      <c r="CQ76">
        <f t="shared" si="132"/>
        <v>60.391175283550638</v>
      </c>
      <c r="CR76">
        <f t="shared" si="133"/>
        <v>61</v>
      </c>
    </row>
    <row r="77" spans="1:96" ht="30">
      <c r="A77" s="248"/>
      <c r="B77" s="79" t="s">
        <v>142</v>
      </c>
      <c r="C77" s="87" t="s">
        <v>130</v>
      </c>
      <c r="D77" s="32">
        <v>3</v>
      </c>
      <c r="E77" s="32">
        <v>10</v>
      </c>
      <c r="F77" s="33" t="str">
        <f t="shared" si="67"/>
        <v>2-4</v>
      </c>
      <c r="G77" s="33">
        <f t="shared" si="69"/>
        <v>3</v>
      </c>
      <c r="H77" s="32">
        <v>2</v>
      </c>
      <c r="I77" s="32">
        <v>4</v>
      </c>
      <c r="J77" s="32">
        <v>3</v>
      </c>
      <c r="K77" s="105">
        <v>6</v>
      </c>
      <c r="L77" s="32" t="s">
        <v>294</v>
      </c>
      <c r="M77" s="32">
        <v>1</v>
      </c>
      <c r="N77" s="33" t="str">
        <f t="shared" si="70"/>
        <v>-</v>
      </c>
      <c r="O77" s="32" t="s">
        <v>257</v>
      </c>
      <c r="P77" s="32" t="s">
        <v>257</v>
      </c>
      <c r="Q77" s="32" t="s">
        <v>257</v>
      </c>
      <c r="R77" s="32" t="s">
        <v>257</v>
      </c>
      <c r="S77" s="32" t="s">
        <v>257</v>
      </c>
      <c r="T77" s="96">
        <v>3</v>
      </c>
      <c r="U77" s="32" t="s">
        <v>314</v>
      </c>
      <c r="V77" s="32">
        <v>1</v>
      </c>
      <c r="W77" s="32">
        <v>4</v>
      </c>
      <c r="X77" s="96">
        <v>10</v>
      </c>
      <c r="Y77" s="32">
        <v>1</v>
      </c>
      <c r="Z77" s="34" t="s">
        <v>238</v>
      </c>
      <c r="AA77" s="32">
        <f>'Способности и классы'!$G$22</f>
        <v>1.3310000000000004</v>
      </c>
      <c r="AB77" s="32">
        <f>'Способности и классы'!H$22</f>
        <v>15</v>
      </c>
      <c r="AC77" s="35" t="s">
        <v>718</v>
      </c>
      <c r="AD77" s="35"/>
      <c r="AE77" s="32">
        <v>3</v>
      </c>
      <c r="AF77" s="32">
        <v>0</v>
      </c>
      <c r="AG77" s="36"/>
      <c r="AH77" s="37">
        <f t="shared" si="71"/>
        <v>0.38314176245210724</v>
      </c>
      <c r="AI77" s="37">
        <f t="shared" si="72"/>
        <v>100.00000000000003</v>
      </c>
      <c r="AJ77" s="37">
        <f t="shared" si="73"/>
        <v>4.019389807098027</v>
      </c>
      <c r="AK77" s="37">
        <f t="shared" si="74"/>
        <v>1.6460905349794237</v>
      </c>
      <c r="AL77" s="37">
        <f t="shared" si="75"/>
        <v>25.000000000000007</v>
      </c>
      <c r="AM77" s="37">
        <f t="shared" si="76"/>
        <v>2.1130449221576697</v>
      </c>
      <c r="AN77" s="37">
        <f t="shared" si="77"/>
        <v>2.9914529914529915</v>
      </c>
      <c r="AO77" s="37">
        <f t="shared" si="78"/>
        <v>22.222222222222225</v>
      </c>
      <c r="AP77" s="37">
        <f t="shared" si="79"/>
        <v>1.9188641263126001</v>
      </c>
      <c r="AQ77" s="37">
        <f t="shared" si="80"/>
        <v>4.4444444444444446</v>
      </c>
      <c r="AR77" s="37">
        <f t="shared" si="81"/>
        <v>8.3333333333333321</v>
      </c>
      <c r="AS77" s="37">
        <f t="shared" si="82"/>
        <v>1.2858801991887603</v>
      </c>
      <c r="AT77" s="37">
        <f t="shared" si="83"/>
        <v>6.2801932367149762</v>
      </c>
      <c r="AU77" s="37">
        <f t="shared" si="84"/>
        <v>5</v>
      </c>
      <c r="AV77" s="37">
        <f t="shared" si="85"/>
        <v>0.89227453519297861</v>
      </c>
      <c r="AW77" s="37">
        <f t="shared" si="86"/>
        <v>8.0808080808080813</v>
      </c>
      <c r="AX77" s="37">
        <f t="shared" si="87"/>
        <v>3.3333333333333335</v>
      </c>
      <c r="AY77" s="37">
        <f t="shared" si="88"/>
        <v>0.57496309620664521</v>
      </c>
      <c r="AZ77" s="37">
        <f t="shared" si="89"/>
        <v>10.052910052910052</v>
      </c>
      <c r="BA77" s="37">
        <f t="shared" si="90"/>
        <v>2.3809523809523814</v>
      </c>
      <c r="BB77" s="37">
        <f t="shared" si="91"/>
        <v>0.32749574172676699</v>
      </c>
      <c r="BC77" s="37">
        <f t="shared" si="92"/>
        <v>12.865497076023393</v>
      </c>
      <c r="BD77" s="37">
        <f t="shared" si="93"/>
        <v>3.5714285714285712</v>
      </c>
      <c r="BE77" s="37">
        <f t="shared" si="94"/>
        <v>0.29596791178111864</v>
      </c>
      <c r="BF77" s="37">
        <f t="shared" si="95"/>
        <v>15.432098765432096</v>
      </c>
      <c r="BG77" s="37">
        <f t="shared" si="96"/>
        <v>1.3888888888888888</v>
      </c>
      <c r="BH77" s="37">
        <f t="shared" si="97"/>
        <v>9.0000000000000011E-2</v>
      </c>
      <c r="BI77" s="37">
        <f t="shared" si="98"/>
        <v>19.444444444444446</v>
      </c>
      <c r="BJ77" s="37">
        <f t="shared" si="99"/>
        <v>1.1111111111111112</v>
      </c>
      <c r="BK77" s="37">
        <f t="shared" si="100"/>
        <v>5.7142857142857141E-2</v>
      </c>
      <c r="BL77" s="37">
        <f t="shared" si="101"/>
        <v>22.962962962962965</v>
      </c>
      <c r="BM77" s="37">
        <f t="shared" si="102"/>
        <v>1</v>
      </c>
      <c r="BN77" s="37">
        <f t="shared" si="103"/>
        <v>4.3548387096774187E-2</v>
      </c>
      <c r="BO77" s="37">
        <f t="shared" si="104"/>
        <v>26.984126984126984</v>
      </c>
      <c r="BP77" s="37">
        <f t="shared" si="105"/>
        <v>1</v>
      </c>
      <c r="BQ77" s="37">
        <f t="shared" si="106"/>
        <v>3.7058823529411762E-2</v>
      </c>
      <c r="BR77" s="37">
        <f t="shared" si="107"/>
        <v>34.25925925925926</v>
      </c>
      <c r="BS77" s="37">
        <f t="shared" si="108"/>
        <v>1.3986013986013985</v>
      </c>
      <c r="BT77" s="37">
        <f t="shared" si="109"/>
        <v>4.7903824781186627E-2</v>
      </c>
      <c r="BU77" s="37">
        <f t="shared" si="110"/>
        <v>40.404040404040401</v>
      </c>
      <c r="BV77" s="37">
        <f t="shared" si="111"/>
        <v>0.83333333333333337</v>
      </c>
      <c r="BW77" s="37">
        <f t="shared" si="112"/>
        <v>4.9391852687703193E-2</v>
      </c>
      <c r="BX77" s="37">
        <f t="shared" si="113"/>
        <v>47.777777777777779</v>
      </c>
      <c r="BY77" s="37">
        <f t="shared" si="114"/>
        <v>0.76923076923076927</v>
      </c>
      <c r="BZ77" s="37">
        <f t="shared" si="115"/>
        <v>7.5730214768282775E-2</v>
      </c>
      <c r="CA77" s="37">
        <f t="shared" si="116"/>
        <v>63.888888888888893</v>
      </c>
      <c r="CB77" s="37">
        <f t="shared" si="117"/>
        <v>0.7142857142857143</v>
      </c>
      <c r="CC77" s="37">
        <f t="shared" si="118"/>
        <v>0.10573610652753621</v>
      </c>
      <c r="CD77" s="37">
        <f t="shared" si="119"/>
        <v>2177.7777777777778</v>
      </c>
      <c r="CE77" s="37">
        <f t="shared" si="120"/>
        <v>0.66666666666666663</v>
      </c>
      <c r="CF77" s="37">
        <f t="shared" si="121"/>
        <v>3.929688008547761E-2</v>
      </c>
      <c r="CG77" s="37">
        <f t="shared" si="122"/>
        <v>2311.1111111111113</v>
      </c>
      <c r="CH77" s="37">
        <f t="shared" si="123"/>
        <v>0.625</v>
      </c>
      <c r="CI77" s="37">
        <f t="shared" si="124"/>
        <v>6.9249913831934989E-2</v>
      </c>
      <c r="CJ77" s="37">
        <f t="shared" si="125"/>
        <v>2444.4444444444448</v>
      </c>
      <c r="CK77" s="37">
        <f t="shared" si="126"/>
        <v>0.625</v>
      </c>
      <c r="CL77" s="37">
        <f t="shared" si="127"/>
        <v>0.10282943691189592</v>
      </c>
      <c r="CM77" s="37">
        <f t="shared" si="128"/>
        <v>2666.6666666666665</v>
      </c>
      <c r="CN77" s="37">
        <f t="shared" si="129"/>
        <v>0.58823529411764708</v>
      </c>
      <c r="CO77" s="37">
        <f t="shared" si="130"/>
        <v>0.12186965637372624</v>
      </c>
      <c r="CP77">
        <f t="shared" si="131"/>
        <v>0.1499778754852378</v>
      </c>
      <c r="CQ77">
        <f t="shared" si="132"/>
        <v>61.817786726402488</v>
      </c>
      <c r="CR77">
        <f t="shared" si="133"/>
        <v>62</v>
      </c>
    </row>
    <row r="78" spans="1:96" ht="30">
      <c r="A78" s="248"/>
      <c r="B78" s="79" t="s">
        <v>142</v>
      </c>
      <c r="C78" s="87" t="s">
        <v>288</v>
      </c>
      <c r="D78" s="32">
        <v>3</v>
      </c>
      <c r="E78" s="32">
        <v>15</v>
      </c>
      <c r="F78" s="33" t="str">
        <f t="shared" si="67"/>
        <v>2-6</v>
      </c>
      <c r="G78" s="33">
        <f t="shared" si="69"/>
        <v>4</v>
      </c>
      <c r="H78" s="32">
        <v>2</v>
      </c>
      <c r="I78" s="32">
        <v>6</v>
      </c>
      <c r="J78" s="32">
        <v>1</v>
      </c>
      <c r="K78" s="105">
        <v>9</v>
      </c>
      <c r="L78" s="32" t="s">
        <v>271</v>
      </c>
      <c r="M78" s="32">
        <v>1</v>
      </c>
      <c r="N78" s="33"/>
      <c r="O78" s="32"/>
      <c r="P78" s="32"/>
      <c r="Q78" s="32"/>
      <c r="R78" s="32"/>
      <c r="S78" s="32"/>
      <c r="T78" s="96">
        <v>6</v>
      </c>
      <c r="U78" s="32" t="s">
        <v>312</v>
      </c>
      <c r="V78" s="32">
        <v>1</v>
      </c>
      <c r="W78" s="32">
        <v>4</v>
      </c>
      <c r="X78" s="96">
        <v>12</v>
      </c>
      <c r="Y78" s="32">
        <v>1</v>
      </c>
      <c r="Z78" s="34" t="s">
        <v>247</v>
      </c>
      <c r="AA78" s="32">
        <f>'Способности и классы'!$G$5</f>
        <v>1.1000000000000001</v>
      </c>
      <c r="AB78" s="32">
        <f>'Способности и классы'!H$5</f>
        <v>6</v>
      </c>
      <c r="AC78" s="35" t="s">
        <v>757</v>
      </c>
      <c r="AD78" s="35"/>
      <c r="AE78" s="32">
        <v>1.4</v>
      </c>
      <c r="AF78" s="32">
        <v>6</v>
      </c>
      <c r="AG78" s="36"/>
      <c r="AH78" s="37">
        <f t="shared" si="71"/>
        <v>0.26315789473684209</v>
      </c>
      <c r="AI78" s="37">
        <f t="shared" si="72"/>
        <v>11999.999999999989</v>
      </c>
      <c r="AJ78" s="37">
        <f t="shared" si="73"/>
        <v>14.613061453392516</v>
      </c>
      <c r="AK78" s="37">
        <f t="shared" si="74"/>
        <v>1.1111111111111112</v>
      </c>
      <c r="AL78" s="37">
        <f t="shared" si="75"/>
        <v>299.99999999999972</v>
      </c>
      <c r="AM78" s="37">
        <f t="shared" si="76"/>
        <v>4.6625664586045534</v>
      </c>
      <c r="AN78" s="37">
        <f t="shared" si="77"/>
        <v>2</v>
      </c>
      <c r="AO78" s="37">
        <f t="shared" si="78"/>
        <v>50</v>
      </c>
      <c r="AP78" s="37">
        <f t="shared" si="79"/>
        <v>2.8466265971257649</v>
      </c>
      <c r="AQ78" s="37">
        <f t="shared" si="80"/>
        <v>3.0303030303030303</v>
      </c>
      <c r="AR78" s="37">
        <f t="shared" si="81"/>
        <v>25.000000000000007</v>
      </c>
      <c r="AS78" s="37">
        <f t="shared" si="82"/>
        <v>2.3258493406535257</v>
      </c>
      <c r="AT78" s="37">
        <f t="shared" si="83"/>
        <v>4.193548387096774</v>
      </c>
      <c r="AU78" s="37">
        <f t="shared" si="84"/>
        <v>12.499999999999998</v>
      </c>
      <c r="AV78" s="37">
        <f t="shared" si="85"/>
        <v>1.7264904374971877</v>
      </c>
      <c r="AW78" s="37">
        <f t="shared" si="86"/>
        <v>5.5172413793103452</v>
      </c>
      <c r="AX78" s="37">
        <f t="shared" si="87"/>
        <v>9.375</v>
      </c>
      <c r="AY78" s="37">
        <f t="shared" si="88"/>
        <v>1.3928546784441116</v>
      </c>
      <c r="AZ78" s="37">
        <f t="shared" si="89"/>
        <v>7.0370370370370363</v>
      </c>
      <c r="BA78" s="37">
        <f t="shared" si="90"/>
        <v>6</v>
      </c>
      <c r="BB78" s="37">
        <f t="shared" si="91"/>
        <v>0.88377171016168277</v>
      </c>
      <c r="BC78" s="37">
        <f t="shared" si="92"/>
        <v>8.4615384615384617</v>
      </c>
      <c r="BD78" s="37">
        <f t="shared" si="93"/>
        <v>6.2499999999999991</v>
      </c>
      <c r="BE78" s="37">
        <f t="shared" si="94"/>
        <v>0.74991000922308015</v>
      </c>
      <c r="BF78" s="37">
        <f t="shared" si="95"/>
        <v>10.416666666666668</v>
      </c>
      <c r="BG78" s="37">
        <f t="shared" si="96"/>
        <v>3.0612244897959187</v>
      </c>
      <c r="BH78" s="37">
        <f t="shared" si="97"/>
        <v>0.29387755102040813</v>
      </c>
      <c r="BI78" s="37">
        <f t="shared" si="98"/>
        <v>14.14141414141414</v>
      </c>
      <c r="BJ78" s="37">
        <f t="shared" si="99"/>
        <v>2.6785714285714284</v>
      </c>
      <c r="BK78" s="37">
        <f t="shared" si="100"/>
        <v>0.18941326530612246</v>
      </c>
      <c r="BL78" s="37">
        <f t="shared" si="101"/>
        <v>19.375</v>
      </c>
      <c r="BM78" s="37">
        <f t="shared" si="102"/>
        <v>2.0833333333333335</v>
      </c>
      <c r="BN78" s="37">
        <f t="shared" si="103"/>
        <v>0.10752688172043011</v>
      </c>
      <c r="BO78" s="37">
        <f t="shared" si="104"/>
        <v>26.984126984126984</v>
      </c>
      <c r="BP78" s="37">
        <f t="shared" si="105"/>
        <v>1.6666666666666667</v>
      </c>
      <c r="BQ78" s="37">
        <f t="shared" si="106"/>
        <v>6.1764705882352944E-2</v>
      </c>
      <c r="BR78" s="37">
        <f t="shared" si="107"/>
        <v>36.274509803921568</v>
      </c>
      <c r="BS78" s="37">
        <f t="shared" si="108"/>
        <v>2.5641025641025639</v>
      </c>
      <c r="BT78" s="37">
        <f t="shared" si="109"/>
        <v>8.0698813354857457E-2</v>
      </c>
      <c r="BU78" s="37">
        <f t="shared" si="110"/>
        <v>53.333333333333336</v>
      </c>
      <c r="BV78" s="37">
        <f t="shared" si="111"/>
        <v>1.5</v>
      </c>
      <c r="BW78" s="37">
        <f t="shared" si="112"/>
        <v>6.2812591481707827E-2</v>
      </c>
      <c r="BX78" s="37">
        <f t="shared" si="113"/>
        <v>82.692307692307693</v>
      </c>
      <c r="BY78" s="37">
        <f t="shared" si="114"/>
        <v>1.3636363636363635</v>
      </c>
      <c r="BZ78" s="37">
        <f t="shared" si="115"/>
        <v>7.6872483815397297E-2</v>
      </c>
      <c r="CA78" s="37">
        <f t="shared" si="116"/>
        <v>139.39393939393938</v>
      </c>
      <c r="CB78" s="37">
        <f t="shared" si="117"/>
        <v>1.25</v>
      </c>
      <c r="CC78" s="37">
        <f t="shared" si="118"/>
        <v>9.4696310933150007E-2</v>
      </c>
      <c r="CD78" s="37">
        <f t="shared" si="119"/>
        <v>272.22222222222229</v>
      </c>
      <c r="CE78" s="37">
        <f t="shared" si="120"/>
        <v>1.25</v>
      </c>
      <c r="CF78" s="37">
        <f t="shared" si="121"/>
        <v>0.11608993692563326</v>
      </c>
      <c r="CG78" s="37">
        <f t="shared" si="122"/>
        <v>650.00000000000011</v>
      </c>
      <c r="CH78" s="37">
        <f t="shared" si="123"/>
        <v>1.1538461538461537</v>
      </c>
      <c r="CI78" s="37">
        <f t="shared" si="124"/>
        <v>0.12764424203478456</v>
      </c>
      <c r="CJ78" s="37">
        <f t="shared" si="125"/>
        <v>43999.999999999964</v>
      </c>
      <c r="CK78" s="37">
        <f t="shared" si="126"/>
        <v>1.0714285714285714</v>
      </c>
      <c r="CL78" s="37">
        <f t="shared" si="127"/>
        <v>5.386298286070481E-2</v>
      </c>
      <c r="CM78" s="37">
        <f t="shared" si="128"/>
        <v>47999.999999999956</v>
      </c>
      <c r="CN78" s="37">
        <f t="shared" si="129"/>
        <v>1</v>
      </c>
      <c r="CO78" s="37">
        <f t="shared" si="130"/>
        <v>6.756000774035173E-2</v>
      </c>
      <c r="CP78">
        <f t="shared" si="131"/>
        <v>0.18190861733668426</v>
      </c>
      <c r="CQ78">
        <f t="shared" si="132"/>
        <v>62.575630912676274</v>
      </c>
      <c r="CR78">
        <f t="shared" si="133"/>
        <v>63</v>
      </c>
    </row>
    <row r="79" spans="1:96" ht="30">
      <c r="A79" s="248"/>
      <c r="B79" s="80" t="s">
        <v>167</v>
      </c>
      <c r="C79" s="88" t="s">
        <v>150</v>
      </c>
      <c r="D79" s="38">
        <v>3</v>
      </c>
      <c r="E79" s="38">
        <v>9</v>
      </c>
      <c r="F79" s="39" t="str">
        <f t="shared" si="67"/>
        <v>3-4</v>
      </c>
      <c r="G79" s="39">
        <f t="shared" si="69"/>
        <v>3.5</v>
      </c>
      <c r="H79" s="40">
        <v>3</v>
      </c>
      <c r="I79" s="40">
        <v>4</v>
      </c>
      <c r="J79" s="40">
        <v>3</v>
      </c>
      <c r="K79" s="106">
        <v>10</v>
      </c>
      <c r="L79" s="38" t="s">
        <v>275</v>
      </c>
      <c r="M79" s="38">
        <v>1</v>
      </c>
      <c r="N79" s="39" t="str">
        <f t="shared" ref="N79:N88" si="134">IF(ISNUMBER(O79),AVERAGE(O79:P79),"-")</f>
        <v>-</v>
      </c>
      <c r="O79" s="38" t="s">
        <v>257</v>
      </c>
      <c r="P79" s="38" t="s">
        <v>257</v>
      </c>
      <c r="Q79" s="38" t="s">
        <v>257</v>
      </c>
      <c r="R79" s="38" t="s">
        <v>257</v>
      </c>
      <c r="S79" s="38" t="s">
        <v>257</v>
      </c>
      <c r="T79" s="97">
        <v>2</v>
      </c>
      <c r="U79" s="38" t="s">
        <v>313</v>
      </c>
      <c r="V79" s="38">
        <v>1</v>
      </c>
      <c r="W79" s="38">
        <v>3</v>
      </c>
      <c r="X79" s="97">
        <v>15</v>
      </c>
      <c r="Y79" s="38">
        <v>1</v>
      </c>
      <c r="Z79" s="41" t="s">
        <v>232</v>
      </c>
      <c r="AA79" s="38">
        <f>'Способности и классы'!$G$8</f>
        <v>1</v>
      </c>
      <c r="AB79" s="38">
        <f>'Способности и классы'!H$5</f>
        <v>6</v>
      </c>
      <c r="AC79" s="42" t="s">
        <v>519</v>
      </c>
      <c r="AD79" s="42"/>
      <c r="AE79" s="38">
        <v>1.5</v>
      </c>
      <c r="AF79" s="38">
        <v>0</v>
      </c>
      <c r="AG79" s="43"/>
      <c r="AH79" s="44">
        <f t="shared" si="71"/>
        <v>0.20202020202020202</v>
      </c>
      <c r="AI79" s="44">
        <f t="shared" si="72"/>
        <v>179.99999999999983</v>
      </c>
      <c r="AJ79" s="44">
        <f t="shared" si="73"/>
        <v>5.4634808605136138</v>
      </c>
      <c r="AK79" s="44">
        <f t="shared" si="74"/>
        <v>0.83333333333333337</v>
      </c>
      <c r="AL79" s="44">
        <f t="shared" si="75"/>
        <v>89.999999999999915</v>
      </c>
      <c r="AM79" s="44">
        <f t="shared" si="76"/>
        <v>3.6240279022924344</v>
      </c>
      <c r="AN79" s="44">
        <f t="shared" si="77"/>
        <v>1.5555555555555556</v>
      </c>
      <c r="AO79" s="44">
        <f t="shared" si="78"/>
        <v>20.000000000000004</v>
      </c>
      <c r="AP79" s="44">
        <f t="shared" si="79"/>
        <v>2.2933585168796227</v>
      </c>
      <c r="AQ79" s="44">
        <f t="shared" si="80"/>
        <v>2.298850574712644</v>
      </c>
      <c r="AR79" s="44">
        <f t="shared" si="81"/>
        <v>44.999999999999957</v>
      </c>
      <c r="AS79" s="44">
        <f t="shared" si="82"/>
        <v>3.2860994921739728</v>
      </c>
      <c r="AT79" s="44">
        <f t="shared" si="83"/>
        <v>3.2098765432098766</v>
      </c>
      <c r="AU79" s="44">
        <f t="shared" si="84"/>
        <v>35.999999999999972</v>
      </c>
      <c r="AV79" s="44">
        <f t="shared" si="85"/>
        <v>3.3489378339086269</v>
      </c>
      <c r="AW79" s="44">
        <f t="shared" si="86"/>
        <v>4.1025641025641022</v>
      </c>
      <c r="AX79" s="44">
        <f t="shared" si="87"/>
        <v>18.000000000000004</v>
      </c>
      <c r="AY79" s="44">
        <f t="shared" si="88"/>
        <v>2.5199139219787368</v>
      </c>
      <c r="AZ79" s="44">
        <f t="shared" si="89"/>
        <v>5.2777777777777777</v>
      </c>
      <c r="BA79" s="44">
        <f t="shared" si="90"/>
        <v>7.5000000000000018</v>
      </c>
      <c r="BB79" s="44">
        <f t="shared" si="91"/>
        <v>1.3130246412742599</v>
      </c>
      <c r="BC79" s="44">
        <f t="shared" si="92"/>
        <v>6.666666666666667</v>
      </c>
      <c r="BD79" s="44">
        <f t="shared" si="93"/>
        <v>3.214285714285714</v>
      </c>
      <c r="BE79" s="44">
        <f t="shared" si="94"/>
        <v>0.50005405145418225</v>
      </c>
      <c r="BF79" s="44">
        <f t="shared" si="95"/>
        <v>7.9365079365079367</v>
      </c>
      <c r="BG79" s="44">
        <f t="shared" si="96"/>
        <v>2.8125</v>
      </c>
      <c r="BH79" s="44">
        <f t="shared" si="97"/>
        <v>0.354375</v>
      </c>
      <c r="BI79" s="44">
        <f t="shared" si="98"/>
        <v>9.8245614035087723</v>
      </c>
      <c r="BJ79" s="44">
        <f t="shared" si="99"/>
        <v>2</v>
      </c>
      <c r="BK79" s="44">
        <f t="shared" si="100"/>
        <v>0.20357142857142857</v>
      </c>
      <c r="BL79" s="44">
        <f t="shared" si="101"/>
        <v>11.481481481481481</v>
      </c>
      <c r="BM79" s="44">
        <f t="shared" si="102"/>
        <v>1.5</v>
      </c>
      <c r="BN79" s="44">
        <f t="shared" si="103"/>
        <v>0.13064516129032258</v>
      </c>
      <c r="BO79" s="44">
        <f t="shared" si="104"/>
        <v>14.166666666666666</v>
      </c>
      <c r="BP79" s="44">
        <f t="shared" si="105"/>
        <v>1.168831168831169</v>
      </c>
      <c r="BQ79" s="44">
        <f t="shared" si="106"/>
        <v>8.2505729564553112E-2</v>
      </c>
      <c r="BR79" s="44">
        <f t="shared" si="107"/>
        <v>16.444444444444446</v>
      </c>
      <c r="BS79" s="44">
        <f t="shared" si="108"/>
        <v>1.1538461538461537</v>
      </c>
      <c r="BT79" s="44">
        <f t="shared" si="109"/>
        <v>8.0135004518711569E-2</v>
      </c>
      <c r="BU79" s="44">
        <f t="shared" si="110"/>
        <v>20.512820512820511</v>
      </c>
      <c r="BV79" s="44">
        <f t="shared" si="111"/>
        <v>0.76923076923076916</v>
      </c>
      <c r="BW79" s="44">
        <f t="shared" si="112"/>
        <v>7.8500827083442193E-2</v>
      </c>
      <c r="BX79" s="44">
        <f t="shared" si="113"/>
        <v>26.060606060606059</v>
      </c>
      <c r="BY79" s="44">
        <f t="shared" si="114"/>
        <v>0.6428571428571429</v>
      </c>
      <c r="BZ79" s="44">
        <f t="shared" si="115"/>
        <v>9.8873800194428166E-2</v>
      </c>
      <c r="CA79" s="44">
        <f t="shared" si="116"/>
        <v>30.666666666666668</v>
      </c>
      <c r="CB79" s="44">
        <f t="shared" si="117"/>
        <v>0.6</v>
      </c>
      <c r="CC79" s="44">
        <f t="shared" si="118"/>
        <v>0.13987572123604705</v>
      </c>
      <c r="CD79" s="44">
        <f t="shared" si="119"/>
        <v>40.833333333333336</v>
      </c>
      <c r="CE79" s="44">
        <f t="shared" si="120"/>
        <v>0.6</v>
      </c>
      <c r="CF79" s="44">
        <f t="shared" si="121"/>
        <v>0.18486494527679126</v>
      </c>
      <c r="CG79" s="44">
        <f t="shared" si="122"/>
        <v>1386.6666666666667</v>
      </c>
      <c r="CH79" s="44">
        <f t="shared" si="123"/>
        <v>0.5625</v>
      </c>
      <c r="CI79" s="44">
        <f t="shared" si="124"/>
        <v>7.9003966565595482E-2</v>
      </c>
      <c r="CJ79" s="44">
        <f t="shared" si="125"/>
        <v>1466.6666666666667</v>
      </c>
      <c r="CK79" s="44">
        <f t="shared" si="126"/>
        <v>0.52941176470588236</v>
      </c>
      <c r="CL79" s="44">
        <f t="shared" si="127"/>
        <v>0.11305820753795867</v>
      </c>
      <c r="CM79" s="44">
        <f t="shared" si="128"/>
        <v>1600</v>
      </c>
      <c r="CN79" s="44">
        <f t="shared" si="129"/>
        <v>0.5</v>
      </c>
      <c r="CO79" s="44">
        <f t="shared" si="130"/>
        <v>0.13295739742362475</v>
      </c>
      <c r="CP79">
        <f t="shared" si="131"/>
        <v>0.24266683706270273</v>
      </c>
      <c r="CQ79">
        <f t="shared" si="132"/>
        <v>62.75500572498229</v>
      </c>
      <c r="CR79">
        <f t="shared" si="133"/>
        <v>63</v>
      </c>
    </row>
    <row r="80" spans="1:96" ht="21">
      <c r="A80" s="248"/>
      <c r="B80" s="78" t="s">
        <v>99</v>
      </c>
      <c r="C80" s="86" t="s">
        <v>90</v>
      </c>
      <c r="D80" s="57">
        <v>3</v>
      </c>
      <c r="E80" s="57">
        <v>25</v>
      </c>
      <c r="F80" s="58">
        <f t="shared" si="67"/>
        <v>5</v>
      </c>
      <c r="G80" s="58">
        <f t="shared" si="69"/>
        <v>5</v>
      </c>
      <c r="H80" s="57">
        <v>5</v>
      </c>
      <c r="I80" s="57">
        <v>5</v>
      </c>
      <c r="J80" s="57">
        <v>1</v>
      </c>
      <c r="K80" s="104">
        <v>7</v>
      </c>
      <c r="L80" s="57" t="s">
        <v>279</v>
      </c>
      <c r="M80" s="57">
        <v>1</v>
      </c>
      <c r="N80" s="58" t="str">
        <f t="shared" si="134"/>
        <v>-</v>
      </c>
      <c r="O80" s="57" t="s">
        <v>257</v>
      </c>
      <c r="P80" s="57" t="s">
        <v>257</v>
      </c>
      <c r="Q80" s="57" t="s">
        <v>257</v>
      </c>
      <c r="R80" s="57" t="s">
        <v>257</v>
      </c>
      <c r="S80" s="57" t="s">
        <v>257</v>
      </c>
      <c r="T80" s="95">
        <v>8</v>
      </c>
      <c r="U80" s="57" t="s">
        <v>310</v>
      </c>
      <c r="V80" s="57">
        <v>1</v>
      </c>
      <c r="W80" s="57">
        <v>5</v>
      </c>
      <c r="X80" s="95">
        <v>8</v>
      </c>
      <c r="Y80" s="57">
        <v>1</v>
      </c>
      <c r="Z80" s="59" t="s">
        <v>231</v>
      </c>
      <c r="AA80" s="57">
        <f>'Способности и классы'!$G$16</f>
        <v>1.4</v>
      </c>
      <c r="AB80" s="57">
        <v>0</v>
      </c>
      <c r="AC80" s="60" t="s">
        <v>525</v>
      </c>
      <c r="AD80" s="60"/>
      <c r="AE80" s="57">
        <v>1.4</v>
      </c>
      <c r="AF80" s="57">
        <v>0</v>
      </c>
      <c r="AG80" s="61"/>
      <c r="AH80" s="62">
        <f t="shared" si="71"/>
        <v>0.20833333333333334</v>
      </c>
      <c r="AI80" s="62">
        <f t="shared" si="72"/>
        <v>3333.3333333333326</v>
      </c>
      <c r="AJ80" s="62">
        <f t="shared" si="73"/>
        <v>11.246826503806982</v>
      </c>
      <c r="AK80" s="62">
        <f t="shared" si="74"/>
        <v>0.88888888888888884</v>
      </c>
      <c r="AL80" s="62">
        <f t="shared" si="75"/>
        <v>62.5</v>
      </c>
      <c r="AM80" s="62">
        <f t="shared" si="76"/>
        <v>3.2205789383364745</v>
      </c>
      <c r="AN80" s="62">
        <f t="shared" si="77"/>
        <v>1.6279069767441861</v>
      </c>
      <c r="AO80" s="62">
        <f t="shared" si="78"/>
        <v>83.333333333333343</v>
      </c>
      <c r="AP80" s="62">
        <f t="shared" si="79"/>
        <v>3.593242105542326</v>
      </c>
      <c r="AQ80" s="62">
        <f t="shared" si="80"/>
        <v>2.4390243902439028</v>
      </c>
      <c r="AR80" s="62">
        <f t="shared" si="81"/>
        <v>13.888888888888891</v>
      </c>
      <c r="AS80" s="62">
        <f t="shared" si="82"/>
        <v>2.0053054960777605</v>
      </c>
      <c r="AT80" s="62">
        <f t="shared" si="83"/>
        <v>3.3333333333333335</v>
      </c>
      <c r="AU80" s="62">
        <f t="shared" si="84"/>
        <v>11.904761904761907</v>
      </c>
      <c r="AV80" s="62">
        <f t="shared" si="85"/>
        <v>1.8898223650461363</v>
      </c>
      <c r="AW80" s="62">
        <f t="shared" si="86"/>
        <v>4.4444444444444446</v>
      </c>
      <c r="AX80" s="62">
        <f t="shared" si="87"/>
        <v>7.8125</v>
      </c>
      <c r="AY80" s="62">
        <f t="shared" si="88"/>
        <v>1.4226820196796384</v>
      </c>
      <c r="AZ80" s="62">
        <f t="shared" si="89"/>
        <v>5.5882352941176476</v>
      </c>
      <c r="BA80" s="62">
        <f t="shared" si="90"/>
        <v>6.9444444444444446</v>
      </c>
      <c r="BB80" s="62">
        <f t="shared" si="91"/>
        <v>1.1833989745044027</v>
      </c>
      <c r="BC80" s="62">
        <f t="shared" si="92"/>
        <v>7.6388888888888884</v>
      </c>
      <c r="BD80" s="62">
        <f t="shared" si="93"/>
        <v>12.5</v>
      </c>
      <c r="BE80" s="62">
        <f t="shared" si="94"/>
        <v>1.5965621492351367</v>
      </c>
      <c r="BF80" s="62">
        <f t="shared" si="95"/>
        <v>10.416666666666664</v>
      </c>
      <c r="BG80" s="62">
        <f t="shared" si="96"/>
        <v>4.166666666666667</v>
      </c>
      <c r="BH80" s="62">
        <f t="shared" si="97"/>
        <v>0.40000000000000013</v>
      </c>
      <c r="BI80" s="62">
        <f t="shared" si="98"/>
        <v>14.814814814814815</v>
      </c>
      <c r="BJ80" s="62">
        <f t="shared" si="99"/>
        <v>4.166666666666667</v>
      </c>
      <c r="BK80" s="62">
        <f t="shared" si="100"/>
        <v>0.28125</v>
      </c>
      <c r="BL80" s="62">
        <f t="shared" si="101"/>
        <v>20.666666666666668</v>
      </c>
      <c r="BM80" s="62">
        <f t="shared" si="102"/>
        <v>3.5714285714285716</v>
      </c>
      <c r="BN80" s="62">
        <f t="shared" si="103"/>
        <v>0.1728110599078341</v>
      </c>
      <c r="BO80" s="62">
        <f t="shared" si="104"/>
        <v>29.565217391304351</v>
      </c>
      <c r="BP80" s="62">
        <f t="shared" si="105"/>
        <v>3.125</v>
      </c>
      <c r="BQ80" s="62">
        <f t="shared" si="106"/>
        <v>0.10569852941176469</v>
      </c>
      <c r="BR80" s="62">
        <f t="shared" si="107"/>
        <v>44.047619047619044</v>
      </c>
      <c r="BS80" s="62">
        <f t="shared" si="108"/>
        <v>4.8076923076923075</v>
      </c>
      <c r="BT80" s="62">
        <f t="shared" si="109"/>
        <v>0.12193082594773974</v>
      </c>
      <c r="BU80" s="62">
        <f t="shared" si="110"/>
        <v>74.074074074074048</v>
      </c>
      <c r="BV80" s="62">
        <f t="shared" si="111"/>
        <v>2.7777777777777777</v>
      </c>
      <c r="BW80" s="62">
        <f t="shared" si="112"/>
        <v>7.8500827083442234E-2</v>
      </c>
      <c r="BX80" s="62">
        <f t="shared" si="113"/>
        <v>134.37500000000003</v>
      </c>
      <c r="BY80" s="62">
        <f t="shared" si="114"/>
        <v>2.5</v>
      </c>
      <c r="BZ80" s="62">
        <f t="shared" si="115"/>
        <v>8.2892160100004664E-2</v>
      </c>
      <c r="CA80" s="62">
        <f t="shared" si="116"/>
        <v>328.57142857142867</v>
      </c>
      <c r="CB80" s="62">
        <f t="shared" si="117"/>
        <v>2.5</v>
      </c>
      <c r="CC80" s="62">
        <f t="shared" si="118"/>
        <v>8.7227837598864683E-2</v>
      </c>
      <c r="CD80" s="62">
        <f t="shared" si="119"/>
        <v>816.66666666666595</v>
      </c>
      <c r="CE80" s="62">
        <f t="shared" si="120"/>
        <v>2.2727272727272729</v>
      </c>
      <c r="CF80" s="62">
        <f t="shared" si="121"/>
        <v>9.5016930723321819E-2</v>
      </c>
      <c r="CG80" s="62">
        <f t="shared" si="122"/>
        <v>1155.5555555555545</v>
      </c>
      <c r="CH80" s="62">
        <f t="shared" si="123"/>
        <v>2.0833333333333335</v>
      </c>
      <c r="CI80" s="62">
        <f t="shared" si="124"/>
        <v>0.12828904675613345</v>
      </c>
      <c r="CJ80" s="62">
        <f t="shared" si="125"/>
        <v>43999.999999999964</v>
      </c>
      <c r="CK80" s="62">
        <f t="shared" si="126"/>
        <v>2.0833333333333335</v>
      </c>
      <c r="CL80" s="62">
        <f t="shared" si="127"/>
        <v>6.4670940025576579E-2</v>
      </c>
      <c r="CM80" s="62">
        <f t="shared" si="128"/>
        <v>47999.999999999956</v>
      </c>
      <c r="CN80" s="62">
        <f t="shared" si="129"/>
        <v>1.9230769230769231</v>
      </c>
      <c r="CO80" s="62">
        <f t="shared" si="130"/>
        <v>7.9558915554907614E-2</v>
      </c>
      <c r="CP80">
        <f t="shared" si="131"/>
        <v>0.31589121216985766</v>
      </c>
      <c r="CQ80">
        <f t="shared" si="132"/>
        <v>63.068865338724102</v>
      </c>
      <c r="CR80">
        <f t="shared" si="133"/>
        <v>64</v>
      </c>
    </row>
    <row r="81" spans="1:99" ht="21">
      <c r="A81" s="248"/>
      <c r="B81" s="125" t="s">
        <v>31</v>
      </c>
      <c r="C81" s="92" t="s">
        <v>37</v>
      </c>
      <c r="D81" s="63">
        <v>3</v>
      </c>
      <c r="E81" s="63">
        <v>14</v>
      </c>
      <c r="F81" s="64" t="str">
        <f t="shared" si="67"/>
        <v>4-6</v>
      </c>
      <c r="G81" s="64">
        <f t="shared" si="69"/>
        <v>5</v>
      </c>
      <c r="H81" s="63">
        <v>4</v>
      </c>
      <c r="I81" s="63">
        <v>6</v>
      </c>
      <c r="J81" s="63">
        <v>1</v>
      </c>
      <c r="K81" s="110">
        <v>8</v>
      </c>
      <c r="L81" s="63" t="s">
        <v>272</v>
      </c>
      <c r="M81" s="63">
        <v>1</v>
      </c>
      <c r="N81" s="64" t="str">
        <f t="shared" si="134"/>
        <v>-</v>
      </c>
      <c r="O81" s="63" t="s">
        <v>257</v>
      </c>
      <c r="P81" s="63" t="s">
        <v>257</v>
      </c>
      <c r="Q81" s="63" t="s">
        <v>257</v>
      </c>
      <c r="R81" s="63" t="s">
        <v>257</v>
      </c>
      <c r="S81" s="63" t="s">
        <v>257</v>
      </c>
      <c r="T81" s="101">
        <v>11</v>
      </c>
      <c r="U81" s="63" t="s">
        <v>315</v>
      </c>
      <c r="V81" s="63">
        <v>1</v>
      </c>
      <c r="W81" s="63">
        <v>4</v>
      </c>
      <c r="X81" s="101">
        <v>10</v>
      </c>
      <c r="Y81" s="63">
        <v>1</v>
      </c>
      <c r="Z81" s="65" t="s">
        <v>233</v>
      </c>
      <c r="AA81" s="63">
        <f>'Способности и классы'!$G$28</f>
        <v>1.1499999999999999</v>
      </c>
      <c r="AB81" s="63">
        <v>0</v>
      </c>
      <c r="AC81" s="66" t="s">
        <v>490</v>
      </c>
      <c r="AD81" s="66"/>
      <c r="AE81" s="63">
        <v>2</v>
      </c>
      <c r="AF81" s="63">
        <v>0</v>
      </c>
      <c r="AG81" s="67"/>
      <c r="AH81" s="68">
        <f t="shared" si="71"/>
        <v>0.20833333333333334</v>
      </c>
      <c r="AI81" s="68">
        <f t="shared" si="72"/>
        <v>5600.0000000000009</v>
      </c>
      <c r="AJ81" s="68">
        <f t="shared" si="73"/>
        <v>12.804343491774716</v>
      </c>
      <c r="AK81" s="68">
        <f t="shared" si="74"/>
        <v>0.88888888888888884</v>
      </c>
      <c r="AL81" s="68">
        <f t="shared" si="75"/>
        <v>70.000000000000014</v>
      </c>
      <c r="AM81" s="68">
        <f t="shared" si="76"/>
        <v>3.3225299516877818</v>
      </c>
      <c r="AN81" s="68">
        <f t="shared" si="77"/>
        <v>1.6279069767441861</v>
      </c>
      <c r="AO81" s="68">
        <f t="shared" si="78"/>
        <v>46.666666666666671</v>
      </c>
      <c r="AP81" s="68">
        <f t="shared" si="79"/>
        <v>2.9761004729273597</v>
      </c>
      <c r="AQ81" s="68">
        <f t="shared" si="80"/>
        <v>2.4390243902439028</v>
      </c>
      <c r="AR81" s="68">
        <f t="shared" si="81"/>
        <v>17.5</v>
      </c>
      <c r="AS81" s="68">
        <f t="shared" si="82"/>
        <v>2.1995242888862836</v>
      </c>
      <c r="AT81" s="68">
        <f t="shared" si="83"/>
        <v>3.3333333333333335</v>
      </c>
      <c r="AU81" s="68">
        <f t="shared" si="84"/>
        <v>9.3333333333333339</v>
      </c>
      <c r="AV81" s="68">
        <f t="shared" si="85"/>
        <v>1.6733200530681511</v>
      </c>
      <c r="AW81" s="68">
        <f t="shared" si="86"/>
        <v>4.4444444444444446</v>
      </c>
      <c r="AX81" s="68">
        <f t="shared" si="87"/>
        <v>7.7777777777777786</v>
      </c>
      <c r="AY81" s="68">
        <f t="shared" si="88"/>
        <v>1.4187268252088931</v>
      </c>
      <c r="AZ81" s="68">
        <f t="shared" si="89"/>
        <v>5.5882352941176476</v>
      </c>
      <c r="BA81" s="68">
        <f t="shared" si="90"/>
        <v>5</v>
      </c>
      <c r="BB81" s="68">
        <f t="shared" si="91"/>
        <v>0.91741085254715826</v>
      </c>
      <c r="BC81" s="68">
        <f t="shared" si="92"/>
        <v>6.875</v>
      </c>
      <c r="BD81" s="68">
        <f t="shared" si="93"/>
        <v>8.75</v>
      </c>
      <c r="BE81" s="68">
        <f t="shared" si="94"/>
        <v>1.2574727515079653</v>
      </c>
      <c r="BF81" s="68">
        <f t="shared" si="95"/>
        <v>9.2592592592592595</v>
      </c>
      <c r="BG81" s="68">
        <f t="shared" si="96"/>
        <v>3.1111111111111112</v>
      </c>
      <c r="BH81" s="68">
        <f t="shared" si="97"/>
        <v>0.33600000000000002</v>
      </c>
      <c r="BI81" s="68">
        <f t="shared" si="98"/>
        <v>12.962962962962962</v>
      </c>
      <c r="BJ81" s="68">
        <f t="shared" si="99"/>
        <v>2.8</v>
      </c>
      <c r="BK81" s="68">
        <f t="shared" si="100"/>
        <v>0.216</v>
      </c>
      <c r="BL81" s="68">
        <f t="shared" si="101"/>
        <v>17.714285714285715</v>
      </c>
      <c r="BM81" s="68">
        <f t="shared" si="102"/>
        <v>2.3333333333333335</v>
      </c>
      <c r="BN81" s="68">
        <f t="shared" si="103"/>
        <v>0.13172043010752688</v>
      </c>
      <c r="BO81" s="68">
        <f t="shared" si="104"/>
        <v>24.637681159420293</v>
      </c>
      <c r="BP81" s="68">
        <f t="shared" si="105"/>
        <v>2.3333333333333335</v>
      </c>
      <c r="BQ81" s="68">
        <f t="shared" si="106"/>
        <v>9.4705882352941168E-2</v>
      </c>
      <c r="BR81" s="68">
        <f t="shared" si="107"/>
        <v>35.238095238095234</v>
      </c>
      <c r="BS81" s="68">
        <f t="shared" si="108"/>
        <v>3.0769230769230771</v>
      </c>
      <c r="BT81" s="68">
        <f t="shared" si="109"/>
        <v>9.8639077808571479E-2</v>
      </c>
      <c r="BU81" s="68">
        <f t="shared" si="110"/>
        <v>55.55555555555555</v>
      </c>
      <c r="BV81" s="68">
        <f t="shared" si="111"/>
        <v>2</v>
      </c>
      <c r="BW81" s="68">
        <f t="shared" si="112"/>
        <v>7.6056167628957713E-2</v>
      </c>
      <c r="BX81" s="68">
        <f t="shared" si="113"/>
        <v>89.583333333333314</v>
      </c>
      <c r="BY81" s="68">
        <f t="shared" si="114"/>
        <v>1.75</v>
      </c>
      <c r="BZ81" s="68">
        <f t="shared" si="115"/>
        <v>8.545879583369527E-2</v>
      </c>
      <c r="CA81" s="68">
        <f t="shared" si="116"/>
        <v>164.28571428571433</v>
      </c>
      <c r="CB81" s="68">
        <f t="shared" si="117"/>
        <v>1.75</v>
      </c>
      <c r="CC81" s="68">
        <f t="shared" si="118"/>
        <v>0.10320936930842797</v>
      </c>
      <c r="CD81" s="68">
        <f t="shared" si="119"/>
        <v>408.33333333333343</v>
      </c>
      <c r="CE81" s="68">
        <f t="shared" si="120"/>
        <v>1.5555555555555556</v>
      </c>
      <c r="CF81" s="68">
        <f t="shared" si="121"/>
        <v>0.1077328817366842</v>
      </c>
      <c r="CG81" s="68">
        <f t="shared" si="122"/>
        <v>1155.5555555555545</v>
      </c>
      <c r="CH81" s="68">
        <f t="shared" si="123"/>
        <v>1.5555555555555556</v>
      </c>
      <c r="CI81" s="68">
        <f t="shared" si="124"/>
        <v>0.11666908083118918</v>
      </c>
      <c r="CJ81" s="68">
        <f t="shared" si="125"/>
        <v>43999.999999999964</v>
      </c>
      <c r="CK81" s="68">
        <f t="shared" si="126"/>
        <v>1.4</v>
      </c>
      <c r="CL81" s="68">
        <f t="shared" si="127"/>
        <v>5.7974328065745734E-2</v>
      </c>
      <c r="CM81" s="68">
        <f t="shared" si="128"/>
        <v>47999.999999999956</v>
      </c>
      <c r="CN81" s="68">
        <f t="shared" si="129"/>
        <v>1.4</v>
      </c>
      <c r="CO81" s="68">
        <f t="shared" si="130"/>
        <v>7.3488892008746601E-2</v>
      </c>
      <c r="CP81">
        <f t="shared" si="131"/>
        <v>0.31665511807847507</v>
      </c>
      <c r="CQ81">
        <f t="shared" si="132"/>
        <v>63.129827808736835</v>
      </c>
      <c r="CR81">
        <f t="shared" si="133"/>
        <v>64</v>
      </c>
    </row>
    <row r="82" spans="1:99" ht="30">
      <c r="A82" s="248"/>
      <c r="B82" s="81" t="s">
        <v>186</v>
      </c>
      <c r="C82" s="89" t="s">
        <v>170</v>
      </c>
      <c r="D82" s="51">
        <v>3</v>
      </c>
      <c r="E82" s="51">
        <v>12</v>
      </c>
      <c r="F82" s="52" t="str">
        <f t="shared" si="67"/>
        <v>1-3</v>
      </c>
      <c r="G82" s="52">
        <f t="shared" si="69"/>
        <v>2</v>
      </c>
      <c r="H82" s="51">
        <v>1</v>
      </c>
      <c r="I82" s="51">
        <v>3</v>
      </c>
      <c r="J82" s="51">
        <v>2</v>
      </c>
      <c r="K82" s="107">
        <v>20</v>
      </c>
      <c r="L82" s="51" t="s">
        <v>276</v>
      </c>
      <c r="M82" s="51">
        <v>1</v>
      </c>
      <c r="N82" s="52" t="str">
        <f t="shared" si="134"/>
        <v>-</v>
      </c>
      <c r="O82" s="51" t="s">
        <v>257</v>
      </c>
      <c r="P82" s="51" t="s">
        <v>257</v>
      </c>
      <c r="Q82" s="51" t="s">
        <v>257</v>
      </c>
      <c r="R82" s="51" t="s">
        <v>257</v>
      </c>
      <c r="S82" s="51" t="s">
        <v>257</v>
      </c>
      <c r="T82" s="98">
        <v>1</v>
      </c>
      <c r="U82" s="51" t="s">
        <v>313</v>
      </c>
      <c r="V82" s="51">
        <v>1</v>
      </c>
      <c r="W82" s="51">
        <v>4</v>
      </c>
      <c r="X82" s="98">
        <v>7</v>
      </c>
      <c r="Y82" s="51">
        <v>1</v>
      </c>
      <c r="Z82" s="53" t="s">
        <v>233</v>
      </c>
      <c r="AA82" s="51">
        <f>'Способности и классы'!$G$28</f>
        <v>1.1499999999999999</v>
      </c>
      <c r="AB82" s="51">
        <v>0</v>
      </c>
      <c r="AC82" s="54" t="s">
        <v>781</v>
      </c>
      <c r="AD82" s="54"/>
      <c r="AE82" s="51">
        <v>1.8</v>
      </c>
      <c r="AF82" s="51">
        <v>30</v>
      </c>
      <c r="AG82" s="55"/>
      <c r="AH82" s="56">
        <f t="shared" si="71"/>
        <v>0.26315789473684209</v>
      </c>
      <c r="AI82" s="56">
        <f t="shared" si="72"/>
        <v>30</v>
      </c>
      <c r="AJ82" s="56">
        <f t="shared" si="73"/>
        <v>3.2675798769167543</v>
      </c>
      <c r="AK82" s="56">
        <f t="shared" si="74"/>
        <v>1.1111111111111112</v>
      </c>
      <c r="AL82" s="56">
        <f t="shared" si="75"/>
        <v>12</v>
      </c>
      <c r="AM82" s="56">
        <f t="shared" si="76"/>
        <v>1.9239400387861139</v>
      </c>
      <c r="AN82" s="56">
        <f t="shared" si="77"/>
        <v>2.0588235294117649</v>
      </c>
      <c r="AO82" s="56">
        <f t="shared" si="78"/>
        <v>26.666666666666668</v>
      </c>
      <c r="AP82" s="56">
        <f t="shared" si="79"/>
        <v>2.2988658193439573</v>
      </c>
      <c r="AQ82" s="56">
        <f t="shared" si="80"/>
        <v>3.125</v>
      </c>
      <c r="AR82" s="56">
        <f t="shared" si="81"/>
        <v>4.2857142857142856</v>
      </c>
      <c r="AS82" s="56">
        <f t="shared" si="82"/>
        <v>1.1346692284341471</v>
      </c>
      <c r="AT82" s="56">
        <f t="shared" si="83"/>
        <v>4.333333333333333</v>
      </c>
      <c r="AU82" s="56">
        <f t="shared" si="84"/>
        <v>3</v>
      </c>
      <c r="AV82" s="56">
        <f t="shared" si="85"/>
        <v>0.83205029433784372</v>
      </c>
      <c r="AW82" s="56">
        <f t="shared" si="86"/>
        <v>5.333333333333333</v>
      </c>
      <c r="AX82" s="56">
        <f t="shared" si="87"/>
        <v>2.2222222222222219</v>
      </c>
      <c r="AY82" s="56">
        <f t="shared" si="88"/>
        <v>0.57858607071630941</v>
      </c>
      <c r="AZ82" s="56">
        <f t="shared" si="89"/>
        <v>6.7857142857142865</v>
      </c>
      <c r="BA82" s="56">
        <f t="shared" si="90"/>
        <v>1.7142857142857142</v>
      </c>
      <c r="BB82" s="56">
        <f t="shared" si="91"/>
        <v>0.34429278222791915</v>
      </c>
      <c r="BC82" s="56">
        <f t="shared" si="92"/>
        <v>8.4615384615384617</v>
      </c>
      <c r="BD82" s="56">
        <f t="shared" si="93"/>
        <v>3.75</v>
      </c>
      <c r="BE82" s="56">
        <f t="shared" si="94"/>
        <v>0.46158622322603721</v>
      </c>
      <c r="BF82" s="56">
        <f t="shared" si="95"/>
        <v>10.416666666666668</v>
      </c>
      <c r="BG82" s="56">
        <f t="shared" si="96"/>
        <v>1.3333333333333333</v>
      </c>
      <c r="BH82" s="56">
        <f t="shared" si="97"/>
        <v>0.12799999999999997</v>
      </c>
      <c r="BI82" s="56">
        <f t="shared" si="98"/>
        <v>12.727272727272727</v>
      </c>
      <c r="BJ82" s="56">
        <f t="shared" si="99"/>
        <v>1.2</v>
      </c>
      <c r="BK82" s="56">
        <f t="shared" si="100"/>
        <v>9.4285714285714292E-2</v>
      </c>
      <c r="BL82" s="56">
        <f t="shared" si="101"/>
        <v>15.5</v>
      </c>
      <c r="BM82" s="56">
        <f t="shared" si="102"/>
        <v>1.0909090909090908</v>
      </c>
      <c r="BN82" s="56">
        <f t="shared" si="103"/>
        <v>7.0381231671554245E-2</v>
      </c>
      <c r="BO82" s="56">
        <f t="shared" si="104"/>
        <v>18.888888888888889</v>
      </c>
      <c r="BP82" s="56">
        <f t="shared" si="105"/>
        <v>1.0909090909090908</v>
      </c>
      <c r="BQ82" s="56">
        <f t="shared" si="106"/>
        <v>5.7754010695187159E-2</v>
      </c>
      <c r="BR82" s="56">
        <f t="shared" si="107"/>
        <v>23.125</v>
      </c>
      <c r="BS82" s="56">
        <f t="shared" si="108"/>
        <v>1.5384615384615383</v>
      </c>
      <c r="BT82" s="56">
        <f t="shared" si="109"/>
        <v>7.6182401154571047E-2</v>
      </c>
      <c r="BU82" s="56">
        <f t="shared" si="110"/>
        <v>800</v>
      </c>
      <c r="BV82" s="56">
        <f t="shared" si="111"/>
        <v>0.92307692307692313</v>
      </c>
      <c r="BW82" s="56">
        <f t="shared" si="112"/>
        <v>5.2864560714929983E-3</v>
      </c>
      <c r="BX82" s="56">
        <f t="shared" si="113"/>
        <v>860</v>
      </c>
      <c r="BY82" s="56">
        <f t="shared" si="114"/>
        <v>0.8571428571428571</v>
      </c>
      <c r="BZ82" s="56">
        <f t="shared" si="115"/>
        <v>1.3307507648429327E-2</v>
      </c>
      <c r="CA82" s="56">
        <f t="shared" si="116"/>
        <v>920</v>
      </c>
      <c r="CB82" s="56">
        <f t="shared" si="117"/>
        <v>0.8</v>
      </c>
      <c r="CC82" s="56">
        <f t="shared" si="118"/>
        <v>2.9488391230979426E-2</v>
      </c>
      <c r="CD82" s="56">
        <f t="shared" si="119"/>
        <v>980</v>
      </c>
      <c r="CE82" s="56">
        <f t="shared" si="120"/>
        <v>0.75</v>
      </c>
      <c r="CF82" s="56">
        <f t="shared" si="121"/>
        <v>5.6693605201765578E-2</v>
      </c>
      <c r="CG82" s="56">
        <f t="shared" si="122"/>
        <v>1040</v>
      </c>
      <c r="CH82" s="56">
        <f t="shared" si="123"/>
        <v>0.70588235294117652</v>
      </c>
      <c r="CI82" s="56">
        <f t="shared" si="124"/>
        <v>9.3390385961059114E-2</v>
      </c>
      <c r="CJ82" s="56">
        <f t="shared" si="125"/>
        <v>1100</v>
      </c>
      <c r="CK82" s="56">
        <f t="shared" si="126"/>
        <v>0.66666666666666663</v>
      </c>
      <c r="CL82" s="56">
        <f t="shared" si="127"/>
        <v>0.13037427769388599</v>
      </c>
      <c r="CM82" s="56">
        <f t="shared" si="128"/>
        <v>1200</v>
      </c>
      <c r="CN82" s="56">
        <f t="shared" si="129"/>
        <v>0.63157894736842102</v>
      </c>
      <c r="CO82" s="56">
        <f t="shared" si="130"/>
        <v>0.15146475955500729</v>
      </c>
      <c r="CP82">
        <f t="shared" si="131"/>
        <v>6.5569279807554906E-2</v>
      </c>
      <c r="CQ82">
        <f t="shared" si="132"/>
        <v>63.626383789112865</v>
      </c>
      <c r="CR82">
        <f t="shared" si="133"/>
        <v>64</v>
      </c>
    </row>
    <row r="83" spans="1:99" ht="30">
      <c r="A83" s="248"/>
      <c r="B83" s="78" t="s">
        <v>99</v>
      </c>
      <c r="C83" s="86" t="s">
        <v>87</v>
      </c>
      <c r="D83" s="57">
        <v>3</v>
      </c>
      <c r="E83" s="57">
        <v>18</v>
      </c>
      <c r="F83" s="58" t="str">
        <f t="shared" ref="F83:F114" si="135">IF(H83=I83,H83,H83&amp;"-"&amp;I83)</f>
        <v>3-4</v>
      </c>
      <c r="G83" s="58">
        <f t="shared" si="69"/>
        <v>3.5</v>
      </c>
      <c r="H83" s="57">
        <v>3</v>
      </c>
      <c r="I83" s="57">
        <v>4</v>
      </c>
      <c r="J83" s="57">
        <v>1</v>
      </c>
      <c r="K83" s="104">
        <v>8</v>
      </c>
      <c r="L83" s="57" t="s">
        <v>272</v>
      </c>
      <c r="M83" s="57">
        <v>1</v>
      </c>
      <c r="N83" s="58" t="str">
        <f t="shared" si="134"/>
        <v>-</v>
      </c>
      <c r="O83" s="57" t="s">
        <v>257</v>
      </c>
      <c r="P83" s="57" t="s">
        <v>257</v>
      </c>
      <c r="Q83" s="57" t="s">
        <v>257</v>
      </c>
      <c r="R83" s="57" t="s">
        <v>257</v>
      </c>
      <c r="S83" s="57" t="s">
        <v>257</v>
      </c>
      <c r="T83" s="95">
        <v>7</v>
      </c>
      <c r="U83" s="57" t="s">
        <v>315</v>
      </c>
      <c r="V83" s="57">
        <v>1</v>
      </c>
      <c r="W83" s="57">
        <v>4</v>
      </c>
      <c r="X83" s="95">
        <v>11</v>
      </c>
      <c r="Y83" s="57">
        <v>2</v>
      </c>
      <c r="Z83" s="59" t="s">
        <v>231</v>
      </c>
      <c r="AA83" s="57">
        <f>'Способности и классы'!$G$16</f>
        <v>1.4</v>
      </c>
      <c r="AB83" s="57">
        <v>0</v>
      </c>
      <c r="AC83" s="60" t="s">
        <v>765</v>
      </c>
      <c r="AD83" s="60"/>
      <c r="AE83" s="57">
        <f>1.33*1.25</f>
        <v>1.6625000000000001</v>
      </c>
      <c r="AF83" s="57">
        <v>0</v>
      </c>
      <c r="AG83" s="61"/>
      <c r="AH83" s="62">
        <f t="shared" si="71"/>
        <v>0.21427478217774165</v>
      </c>
      <c r="AI83" s="62">
        <f t="shared" si="72"/>
        <v>14399.999999999987</v>
      </c>
      <c r="AJ83" s="62">
        <f t="shared" si="73"/>
        <v>16.100814907450911</v>
      </c>
      <c r="AK83" s="62">
        <f t="shared" si="74"/>
        <v>0.88388347648318433</v>
      </c>
      <c r="AL83" s="62">
        <f t="shared" si="75"/>
        <v>180.00000000000003</v>
      </c>
      <c r="AM83" s="62">
        <f t="shared" si="76"/>
        <v>4.3146076556433037</v>
      </c>
      <c r="AN83" s="62">
        <f t="shared" si="77"/>
        <v>1.6499158227686108</v>
      </c>
      <c r="AO83" s="62">
        <f t="shared" si="78"/>
        <v>60</v>
      </c>
      <c r="AP83" s="62">
        <f t="shared" si="79"/>
        <v>3.2153190635827507</v>
      </c>
      <c r="AQ83" s="62">
        <f t="shared" si="80"/>
        <v>2.4382992454708536</v>
      </c>
      <c r="AR83" s="62">
        <f t="shared" si="81"/>
        <v>19.999999999999996</v>
      </c>
      <c r="AS83" s="62">
        <f t="shared" si="82"/>
        <v>2.3204766174460456</v>
      </c>
      <c r="AT83" s="62">
        <f t="shared" si="83"/>
        <v>3.4045882057130066</v>
      </c>
      <c r="AU83" s="62">
        <f t="shared" si="84"/>
        <v>14.999999999999998</v>
      </c>
      <c r="AV83" s="62">
        <f t="shared" si="85"/>
        <v>2.0990043294584724</v>
      </c>
      <c r="AW83" s="62">
        <f t="shared" si="86"/>
        <v>4.3514263457633691</v>
      </c>
      <c r="AX83" s="62">
        <f t="shared" si="87"/>
        <v>9</v>
      </c>
      <c r="AY83" s="62">
        <f t="shared" si="88"/>
        <v>1.5749138250116601</v>
      </c>
      <c r="AZ83" s="62">
        <f t="shared" si="89"/>
        <v>5.5979286843935014</v>
      </c>
      <c r="BA83" s="62">
        <f t="shared" si="90"/>
        <v>6</v>
      </c>
      <c r="BB83" s="62">
        <f t="shared" si="91"/>
        <v>1.0552272891892756</v>
      </c>
      <c r="BC83" s="62">
        <f t="shared" si="92"/>
        <v>7.0710678118654746</v>
      </c>
      <c r="BD83" s="62">
        <f t="shared" si="93"/>
        <v>9</v>
      </c>
      <c r="BE83" s="62">
        <f t="shared" si="94"/>
        <v>1.2575336988098735</v>
      </c>
      <c r="BF83" s="62">
        <f t="shared" si="95"/>
        <v>9.3532643014093573</v>
      </c>
      <c r="BG83" s="62">
        <f t="shared" si="96"/>
        <v>3.7499999999999996</v>
      </c>
      <c r="BH83" s="62">
        <f t="shared" si="97"/>
        <v>0.40092954493277244</v>
      </c>
      <c r="BI83" s="62">
        <f t="shared" si="98"/>
        <v>13.025651232383771</v>
      </c>
      <c r="BJ83" s="62">
        <f t="shared" si="99"/>
        <v>2.8571428571428572</v>
      </c>
      <c r="BK83" s="62">
        <f t="shared" si="100"/>
        <v>0.21934740967419433</v>
      </c>
      <c r="BL83" s="62">
        <f t="shared" si="101"/>
        <v>17.397071600621405</v>
      </c>
      <c r="BM83" s="62">
        <f t="shared" si="102"/>
        <v>2.25</v>
      </c>
      <c r="BN83" s="62">
        <f t="shared" si="103"/>
        <v>0.12933211126863628</v>
      </c>
      <c r="BO83" s="62">
        <f t="shared" si="104"/>
        <v>25.043365167023559</v>
      </c>
      <c r="BP83" s="62">
        <f t="shared" si="105"/>
        <v>2.25</v>
      </c>
      <c r="BQ83" s="62">
        <f t="shared" si="106"/>
        <v>8.9844155727231922E-2</v>
      </c>
      <c r="BR83" s="62">
        <f t="shared" si="107"/>
        <v>34.883934538536344</v>
      </c>
      <c r="BS83" s="62">
        <f t="shared" si="108"/>
        <v>3.0769230769230766</v>
      </c>
      <c r="BT83" s="62">
        <f t="shared" si="109"/>
        <v>9.9590202943029435E-2</v>
      </c>
      <c r="BU83" s="62">
        <f t="shared" si="110"/>
        <v>54.392829322042111</v>
      </c>
      <c r="BV83" s="62">
        <f t="shared" si="111"/>
        <v>1.8</v>
      </c>
      <c r="BW83" s="62">
        <f t="shared" si="112"/>
        <v>7.1251073633087525E-2</v>
      </c>
      <c r="BX83" s="62">
        <f t="shared" si="113"/>
        <v>92.138156336428906</v>
      </c>
      <c r="BY83" s="62">
        <f t="shared" si="114"/>
        <v>1.8</v>
      </c>
      <c r="BZ83" s="62">
        <f t="shared" si="115"/>
        <v>8.5461520827266921E-2</v>
      </c>
      <c r="CA83" s="62">
        <f t="shared" si="116"/>
        <v>162.63455967290597</v>
      </c>
      <c r="CB83" s="62">
        <f t="shared" si="117"/>
        <v>1.6363636363636365</v>
      </c>
      <c r="CC83" s="62">
        <f t="shared" si="118"/>
        <v>0.10030751949618016</v>
      </c>
      <c r="CD83" s="62">
        <f t="shared" si="119"/>
        <v>433.10290347676039</v>
      </c>
      <c r="CE83" s="62">
        <f t="shared" si="120"/>
        <v>1.5</v>
      </c>
      <c r="CF83" s="62">
        <f t="shared" si="121"/>
        <v>0.10370508828296299</v>
      </c>
      <c r="CG83" s="62">
        <f t="shared" si="122"/>
        <v>29415.642097360349</v>
      </c>
      <c r="CH83" s="62">
        <f t="shared" si="123"/>
        <v>1.5</v>
      </c>
      <c r="CI83" s="62">
        <f t="shared" si="124"/>
        <v>4.0266297789233671E-2</v>
      </c>
      <c r="CJ83" s="62">
        <f t="shared" si="125"/>
        <v>31112.698372208062</v>
      </c>
      <c r="CK83" s="62">
        <f t="shared" si="126"/>
        <v>1.3846153846153846</v>
      </c>
      <c r="CL83" s="62">
        <f t="shared" si="127"/>
        <v>6.3578116146048885E-2</v>
      </c>
      <c r="CM83" s="62">
        <f t="shared" si="128"/>
        <v>33941.12549695425</v>
      </c>
      <c r="CN83" s="62">
        <f t="shared" si="129"/>
        <v>1.2857142857142858</v>
      </c>
      <c r="CO83" s="62">
        <f t="shared" si="130"/>
        <v>7.8452097151140307E-2</v>
      </c>
      <c r="CP83">
        <f t="shared" si="131"/>
        <v>0.32642138256444647</v>
      </c>
      <c r="CQ83">
        <f t="shared" si="132"/>
        <v>63.901556975219584</v>
      </c>
      <c r="CR83">
        <f t="shared" si="133"/>
        <v>64</v>
      </c>
    </row>
    <row r="84" spans="1:99" ht="21">
      <c r="A84" s="248"/>
      <c r="B84" s="76" t="s">
        <v>30</v>
      </c>
      <c r="C84" s="84" t="s">
        <v>17</v>
      </c>
      <c r="D84" s="69">
        <v>3</v>
      </c>
      <c r="E84" s="69">
        <v>28</v>
      </c>
      <c r="F84" s="70" t="str">
        <f t="shared" si="135"/>
        <v>1-7</v>
      </c>
      <c r="G84" s="70">
        <f t="shared" si="69"/>
        <v>4</v>
      </c>
      <c r="H84" s="70">
        <v>1</v>
      </c>
      <c r="I84" s="70">
        <v>7</v>
      </c>
      <c r="J84" s="70">
        <v>1</v>
      </c>
      <c r="K84" s="102">
        <v>4</v>
      </c>
      <c r="L84" s="69" t="s">
        <v>280</v>
      </c>
      <c r="M84" s="69">
        <v>1</v>
      </c>
      <c r="N84" s="70" t="str">
        <f t="shared" si="134"/>
        <v>-</v>
      </c>
      <c r="O84" s="71" t="s">
        <v>257</v>
      </c>
      <c r="P84" s="71" t="s">
        <v>257</v>
      </c>
      <c r="Q84" s="69" t="s">
        <v>257</v>
      </c>
      <c r="R84" s="69" t="s">
        <v>257</v>
      </c>
      <c r="S84" s="69" t="s">
        <v>257</v>
      </c>
      <c r="T84" s="93">
        <v>9</v>
      </c>
      <c r="U84" s="69" t="s">
        <v>329</v>
      </c>
      <c r="V84" s="69">
        <v>1</v>
      </c>
      <c r="W84" s="69">
        <v>5</v>
      </c>
      <c r="X84" s="93">
        <v>4</v>
      </c>
      <c r="Y84" s="69">
        <v>2</v>
      </c>
      <c r="Z84" s="72" t="s">
        <v>231</v>
      </c>
      <c r="AA84" s="69">
        <f>'Способности и классы'!$G$16</f>
        <v>1.4</v>
      </c>
      <c r="AB84" s="69">
        <v>0</v>
      </c>
      <c r="AC84" s="73" t="s">
        <v>507</v>
      </c>
      <c r="AD84" s="73"/>
      <c r="AE84" s="69">
        <v>2.33</v>
      </c>
      <c r="AF84" s="69">
        <v>0</v>
      </c>
      <c r="AG84" s="74"/>
      <c r="AH84" s="75">
        <f t="shared" si="71"/>
        <v>0.1860807318911967</v>
      </c>
      <c r="AI84" s="75">
        <f t="shared" si="72"/>
        <v>1600.0000000000002</v>
      </c>
      <c r="AJ84" s="75">
        <f t="shared" si="73"/>
        <v>9.6295201057228628</v>
      </c>
      <c r="AK84" s="75">
        <f t="shared" si="74"/>
        <v>0.78567420131838617</v>
      </c>
      <c r="AL84" s="75">
        <f t="shared" si="75"/>
        <v>35</v>
      </c>
      <c r="AM84" s="75">
        <f t="shared" si="76"/>
        <v>2.8407108280737816</v>
      </c>
      <c r="AN84" s="75">
        <f t="shared" si="77"/>
        <v>1.4142135623730949</v>
      </c>
      <c r="AO84" s="75">
        <f t="shared" si="78"/>
        <v>93.333333333333343</v>
      </c>
      <c r="AP84" s="75">
        <f t="shared" si="79"/>
        <v>3.9025149737824125</v>
      </c>
      <c r="AQ84" s="75">
        <f t="shared" si="80"/>
        <v>2.1427478217774167</v>
      </c>
      <c r="AR84" s="75">
        <f t="shared" si="81"/>
        <v>14</v>
      </c>
      <c r="AS84" s="75">
        <f t="shared" si="82"/>
        <v>2.1186674254526254</v>
      </c>
      <c r="AT84" s="75">
        <f t="shared" si="83"/>
        <v>3.2947627797222641</v>
      </c>
      <c r="AU84" s="75">
        <f t="shared" si="84"/>
        <v>9.3333333333333339</v>
      </c>
      <c r="AV84" s="75">
        <f t="shared" si="85"/>
        <v>1.6830860201106639</v>
      </c>
      <c r="AW84" s="75">
        <f t="shared" si="86"/>
        <v>4.8765984909417073</v>
      </c>
      <c r="AX84" s="75">
        <f t="shared" si="87"/>
        <v>7</v>
      </c>
      <c r="AY84" s="75">
        <f t="shared" si="88"/>
        <v>1.2534677078960728</v>
      </c>
      <c r="AZ84" s="75">
        <f t="shared" si="89"/>
        <v>7.108480869071113</v>
      </c>
      <c r="BA84" s="75">
        <f t="shared" si="90"/>
        <v>7</v>
      </c>
      <c r="BB84" s="75">
        <f t="shared" si="91"/>
        <v>0.98815247290479469</v>
      </c>
      <c r="BC84" s="75">
        <f t="shared" si="92"/>
        <v>9.9720187090410537</v>
      </c>
      <c r="BD84" s="75">
        <f t="shared" si="93"/>
        <v>14</v>
      </c>
      <c r="BE84" s="75">
        <f t="shared" si="94"/>
        <v>1.3803133980312383</v>
      </c>
      <c r="BF84" s="75">
        <f t="shared" si="95"/>
        <v>14.731391274719741</v>
      </c>
      <c r="BG84" s="75">
        <f t="shared" si="96"/>
        <v>5.6</v>
      </c>
      <c r="BH84" s="75">
        <f t="shared" si="97"/>
        <v>0.38014060556588791</v>
      </c>
      <c r="BI84" s="75">
        <f t="shared" si="98"/>
        <v>22.498852128662872</v>
      </c>
      <c r="BJ84" s="75">
        <f t="shared" si="99"/>
        <v>4.666666666666667</v>
      </c>
      <c r="BK84" s="75">
        <f t="shared" si="100"/>
        <v>0.20741798914805398</v>
      </c>
      <c r="BL84" s="75">
        <f t="shared" si="101"/>
        <v>36.53385036130495</v>
      </c>
      <c r="BM84" s="75">
        <f t="shared" si="102"/>
        <v>4</v>
      </c>
      <c r="BN84" s="75">
        <f t="shared" si="103"/>
        <v>0.10948750160307834</v>
      </c>
      <c r="BO84" s="75">
        <f t="shared" si="104"/>
        <v>66.782307112062824</v>
      </c>
      <c r="BP84" s="75">
        <f t="shared" si="105"/>
        <v>4</v>
      </c>
      <c r="BQ84" s="75">
        <f t="shared" si="106"/>
        <v>5.9896103818154613E-2</v>
      </c>
      <c r="BR84" s="75">
        <f t="shared" si="107"/>
        <v>153.8997111994251</v>
      </c>
      <c r="BS84" s="75">
        <f t="shared" si="108"/>
        <v>5.3846153846153841</v>
      </c>
      <c r="BT84" s="75">
        <f t="shared" si="109"/>
        <v>4.1373383492207635E-2</v>
      </c>
      <c r="BU84" s="75">
        <f t="shared" si="110"/>
        <v>377.12361663282496</v>
      </c>
      <c r="BV84" s="75">
        <f t="shared" si="111"/>
        <v>3.5</v>
      </c>
      <c r="BW84" s="75">
        <f t="shared" si="112"/>
        <v>2.659976767891695E-2</v>
      </c>
      <c r="BX84" s="75">
        <f t="shared" si="113"/>
        <v>467.77833216956179</v>
      </c>
      <c r="BY84" s="75">
        <f t="shared" si="114"/>
        <v>3.1111111111111112</v>
      </c>
      <c r="BZ84" s="75">
        <f t="shared" si="115"/>
        <v>4.3580994656319968E-2</v>
      </c>
      <c r="CA84" s="75">
        <f t="shared" si="116"/>
        <v>591.39839881056639</v>
      </c>
      <c r="CB84" s="75">
        <f t="shared" si="117"/>
        <v>2.8</v>
      </c>
      <c r="CC84" s="75">
        <f t="shared" si="118"/>
        <v>6.8808001399839877E-2</v>
      </c>
      <c r="CD84" s="75">
        <f t="shared" si="119"/>
        <v>769.96071729201776</v>
      </c>
      <c r="CE84" s="75">
        <f t="shared" si="120"/>
        <v>2.8</v>
      </c>
      <c r="CF84" s="75">
        <f t="shared" si="121"/>
        <v>0.10574888213442044</v>
      </c>
      <c r="CG84" s="75">
        <f t="shared" si="122"/>
        <v>919.23881554251091</v>
      </c>
      <c r="CH84" s="75">
        <f t="shared" si="123"/>
        <v>2.5454545454545454</v>
      </c>
      <c r="CI84" s="75">
        <f t="shared" si="124"/>
        <v>0.14748896307196402</v>
      </c>
      <c r="CJ84" s="75">
        <f t="shared" si="125"/>
        <v>31112.698372208062</v>
      </c>
      <c r="CK84" s="75">
        <f t="shared" si="126"/>
        <v>2.5454545454545454</v>
      </c>
      <c r="CL84" s="75">
        <f t="shared" si="127"/>
        <v>7.516706770186185E-2</v>
      </c>
      <c r="CM84" s="75">
        <f t="shared" si="128"/>
        <v>33941.12549695425</v>
      </c>
      <c r="CN84" s="75">
        <f t="shared" si="129"/>
        <v>2.3333333333333335</v>
      </c>
      <c r="CO84" s="75">
        <f t="shared" si="130"/>
        <v>9.1056852954289322E-2</v>
      </c>
      <c r="CP84">
        <f t="shared" si="131"/>
        <v>0.33180001782421459</v>
      </c>
      <c r="CQ84">
        <f t="shared" si="132"/>
        <v>64.320670353927767</v>
      </c>
      <c r="CR84">
        <f t="shared" si="133"/>
        <v>65</v>
      </c>
    </row>
    <row r="85" spans="1:99" ht="21">
      <c r="A85" s="248"/>
      <c r="B85" s="82" t="s">
        <v>209</v>
      </c>
      <c r="C85" s="90" t="s">
        <v>193</v>
      </c>
      <c r="D85" s="26">
        <v>3</v>
      </c>
      <c r="E85" s="26">
        <v>17</v>
      </c>
      <c r="F85" s="27" t="str">
        <f t="shared" si="135"/>
        <v>1-9</v>
      </c>
      <c r="G85" s="27">
        <f t="shared" si="69"/>
        <v>5</v>
      </c>
      <c r="H85" s="26">
        <v>1</v>
      </c>
      <c r="I85" s="26">
        <v>9</v>
      </c>
      <c r="J85" s="26">
        <v>1</v>
      </c>
      <c r="K85" s="108">
        <v>9</v>
      </c>
      <c r="L85" s="26" t="s">
        <v>274</v>
      </c>
      <c r="M85" s="26">
        <v>1</v>
      </c>
      <c r="N85" s="27" t="str">
        <f t="shared" si="134"/>
        <v>-</v>
      </c>
      <c r="O85" s="26" t="s">
        <v>257</v>
      </c>
      <c r="P85" s="26" t="s">
        <v>257</v>
      </c>
      <c r="Q85" s="26" t="s">
        <v>257</v>
      </c>
      <c r="R85" s="26" t="s">
        <v>257</v>
      </c>
      <c r="S85" s="26" t="s">
        <v>257</v>
      </c>
      <c r="T85" s="99">
        <v>7</v>
      </c>
      <c r="U85" s="26" t="s">
        <v>326</v>
      </c>
      <c r="V85" s="26">
        <v>1</v>
      </c>
      <c r="W85" s="26">
        <v>3</v>
      </c>
      <c r="X85" s="99">
        <v>9</v>
      </c>
      <c r="Y85" s="26">
        <v>1</v>
      </c>
      <c r="Z85" s="28" t="s">
        <v>248</v>
      </c>
      <c r="AA85" s="26">
        <f>'Способности и классы'!$G$21</f>
        <v>1.75</v>
      </c>
      <c r="AB85" s="26">
        <v>0</v>
      </c>
      <c r="AC85" s="29" t="s">
        <v>530</v>
      </c>
      <c r="AD85" s="29"/>
      <c r="AE85" s="26">
        <v>1.375</v>
      </c>
      <c r="AF85" s="26">
        <v>0</v>
      </c>
      <c r="AG85" s="30"/>
      <c r="AH85" s="31">
        <f t="shared" si="71"/>
        <v>0.20833333333333334</v>
      </c>
      <c r="AI85" s="31">
        <f t="shared" si="72"/>
        <v>3400.0000000000005</v>
      </c>
      <c r="AJ85" s="31">
        <f t="shared" si="73"/>
        <v>11.302643734161071</v>
      </c>
      <c r="AK85" s="31">
        <f t="shared" si="74"/>
        <v>0.88888888888888884</v>
      </c>
      <c r="AL85" s="31">
        <f t="shared" si="75"/>
        <v>56.666666666666657</v>
      </c>
      <c r="AM85" s="31">
        <f t="shared" si="76"/>
        <v>3.1349603472838843</v>
      </c>
      <c r="AN85" s="31">
        <f t="shared" si="77"/>
        <v>1.6279069767441861</v>
      </c>
      <c r="AO85" s="31">
        <f t="shared" si="78"/>
        <v>56.666666666666671</v>
      </c>
      <c r="AP85" s="31">
        <f t="shared" si="79"/>
        <v>3.1699460922922937</v>
      </c>
      <c r="AQ85" s="31">
        <f t="shared" si="80"/>
        <v>2.4390243902439028</v>
      </c>
      <c r="AR85" s="31">
        <f t="shared" si="81"/>
        <v>11.333333333333334</v>
      </c>
      <c r="AS85" s="31">
        <f t="shared" si="82"/>
        <v>1.8486581408948997</v>
      </c>
      <c r="AT85" s="31">
        <f t="shared" si="83"/>
        <v>3.3333333333333335</v>
      </c>
      <c r="AU85" s="31">
        <f t="shared" si="84"/>
        <v>9.4444444444444446</v>
      </c>
      <c r="AV85" s="31">
        <f t="shared" si="85"/>
        <v>1.6832508230603465</v>
      </c>
      <c r="AW85" s="31">
        <f t="shared" si="86"/>
        <v>4.4444444444444446</v>
      </c>
      <c r="AX85" s="31">
        <f t="shared" si="87"/>
        <v>6.0714285714285721</v>
      </c>
      <c r="AY85" s="31">
        <f t="shared" si="88"/>
        <v>1.2152646916925518</v>
      </c>
      <c r="AZ85" s="31">
        <f t="shared" si="89"/>
        <v>5.5882352941176476</v>
      </c>
      <c r="BA85" s="31">
        <f t="shared" si="90"/>
        <v>4.25</v>
      </c>
      <c r="BB85" s="31">
        <f t="shared" si="91"/>
        <v>0.80884171388800241</v>
      </c>
      <c r="BC85" s="31">
        <f t="shared" si="92"/>
        <v>6.875</v>
      </c>
      <c r="BD85" s="31">
        <f t="shared" si="93"/>
        <v>8.5</v>
      </c>
      <c r="BE85" s="31">
        <f t="shared" si="94"/>
        <v>1.2233167212499487</v>
      </c>
      <c r="BF85" s="31">
        <f t="shared" si="95"/>
        <v>8.3333333333333339</v>
      </c>
      <c r="BG85" s="31">
        <f t="shared" si="96"/>
        <v>2.8333333333333335</v>
      </c>
      <c r="BH85" s="31">
        <f t="shared" si="97"/>
        <v>0.33999999999999997</v>
      </c>
      <c r="BI85" s="31">
        <f t="shared" si="98"/>
        <v>11.522633744855966</v>
      </c>
      <c r="BJ85" s="31">
        <f t="shared" si="99"/>
        <v>2.4285714285714284</v>
      </c>
      <c r="BK85" s="31">
        <f t="shared" si="100"/>
        <v>0.21076530612244898</v>
      </c>
      <c r="BL85" s="31">
        <f t="shared" si="101"/>
        <v>15.5</v>
      </c>
      <c r="BM85" s="31">
        <f t="shared" si="102"/>
        <v>2.125</v>
      </c>
      <c r="BN85" s="31">
        <f t="shared" si="103"/>
        <v>0.13709677419354838</v>
      </c>
      <c r="BO85" s="31">
        <f t="shared" si="104"/>
        <v>21.118012422360248</v>
      </c>
      <c r="BP85" s="31">
        <f t="shared" si="105"/>
        <v>2.125</v>
      </c>
      <c r="BQ85" s="31">
        <f t="shared" si="106"/>
        <v>0.10062500000000001</v>
      </c>
      <c r="BR85" s="31">
        <f t="shared" si="107"/>
        <v>29.365079365079364</v>
      </c>
      <c r="BS85" s="31">
        <f t="shared" si="108"/>
        <v>2.9059829059829059</v>
      </c>
      <c r="BT85" s="31">
        <f t="shared" si="109"/>
        <v>0.11109353404724166</v>
      </c>
      <c r="BU85" s="31">
        <f t="shared" si="110"/>
        <v>44.444444444444443</v>
      </c>
      <c r="BV85" s="31">
        <f t="shared" si="111"/>
        <v>1.7</v>
      </c>
      <c r="BW85" s="31">
        <f t="shared" si="112"/>
        <v>7.9714874299339045E-2</v>
      </c>
      <c r="BX85" s="31">
        <f t="shared" si="113"/>
        <v>67.187499999999986</v>
      </c>
      <c r="BY85" s="31">
        <f t="shared" si="114"/>
        <v>1.7</v>
      </c>
      <c r="BZ85" s="31">
        <f t="shared" si="115"/>
        <v>0.1004558597392208</v>
      </c>
      <c r="CA85" s="31">
        <f t="shared" si="116"/>
        <v>109.52380952380952</v>
      </c>
      <c r="CB85" s="31">
        <f t="shared" si="117"/>
        <v>1.5454545454545454</v>
      </c>
      <c r="CC85" s="31">
        <f t="shared" si="118"/>
        <v>0.11878834933089565</v>
      </c>
      <c r="CD85" s="31">
        <f t="shared" si="119"/>
        <v>204.16666666666671</v>
      </c>
      <c r="CE85" s="31">
        <f t="shared" si="120"/>
        <v>1.4166666666666667</v>
      </c>
      <c r="CF85" s="31">
        <f t="shared" si="121"/>
        <v>0.13693458022694321</v>
      </c>
      <c r="CG85" s="31">
        <f t="shared" si="122"/>
        <v>577.77777777777794</v>
      </c>
      <c r="CH85" s="31">
        <f t="shared" si="123"/>
        <v>1.4166666666666667</v>
      </c>
      <c r="CI85" s="31">
        <f t="shared" si="124"/>
        <v>0.14177175755328247</v>
      </c>
      <c r="CJ85" s="31">
        <f t="shared" si="125"/>
        <v>43999.999999999964</v>
      </c>
      <c r="CK85" s="31">
        <f t="shared" si="126"/>
        <v>1.3076923076923077</v>
      </c>
      <c r="CL85" s="31">
        <f t="shared" si="127"/>
        <v>5.6897023247155731E-2</v>
      </c>
      <c r="CM85" s="31">
        <f t="shared" si="128"/>
        <v>47999.999999999956</v>
      </c>
      <c r="CN85" s="31">
        <f t="shared" si="129"/>
        <v>1.2142857142857142</v>
      </c>
      <c r="CO85" s="31">
        <f t="shared" si="130"/>
        <v>7.092019353483521E-2</v>
      </c>
      <c r="CP85">
        <f t="shared" si="131"/>
        <v>0.34275997053967777</v>
      </c>
      <c r="CQ85">
        <f t="shared" si="132"/>
        <v>65.16224504838992</v>
      </c>
      <c r="CR85">
        <f t="shared" si="133"/>
        <v>66</v>
      </c>
    </row>
    <row r="86" spans="1:99" ht="21">
      <c r="A86" s="248"/>
      <c r="B86" s="78" t="s">
        <v>99</v>
      </c>
      <c r="C86" s="86" t="s">
        <v>91</v>
      </c>
      <c r="D86" s="57">
        <v>3</v>
      </c>
      <c r="E86" s="57">
        <v>18</v>
      </c>
      <c r="F86" s="58" t="str">
        <f t="shared" si="135"/>
        <v>3-5</v>
      </c>
      <c r="G86" s="58">
        <f t="shared" si="69"/>
        <v>4</v>
      </c>
      <c r="H86" s="57">
        <v>3</v>
      </c>
      <c r="I86" s="57">
        <v>5</v>
      </c>
      <c r="J86" s="57">
        <v>1</v>
      </c>
      <c r="K86" s="104">
        <v>8</v>
      </c>
      <c r="L86" s="57" t="s">
        <v>279</v>
      </c>
      <c r="M86" s="57">
        <v>1</v>
      </c>
      <c r="N86" s="58" t="str">
        <f t="shared" si="134"/>
        <v>-</v>
      </c>
      <c r="O86" s="57" t="s">
        <v>257</v>
      </c>
      <c r="P86" s="57" t="s">
        <v>257</v>
      </c>
      <c r="Q86" s="57" t="s">
        <v>257</v>
      </c>
      <c r="R86" s="57" t="s">
        <v>257</v>
      </c>
      <c r="S86" s="57" t="s">
        <v>257</v>
      </c>
      <c r="T86" s="95">
        <v>5</v>
      </c>
      <c r="U86" s="57" t="s">
        <v>323</v>
      </c>
      <c r="V86" s="57">
        <v>1</v>
      </c>
      <c r="W86" s="57">
        <v>4</v>
      </c>
      <c r="X86" s="95">
        <v>9</v>
      </c>
      <c r="Y86" s="57">
        <v>1</v>
      </c>
      <c r="Z86" s="59" t="s">
        <v>254</v>
      </c>
      <c r="AA86" s="57">
        <f>'Способности и классы'!$G$18</f>
        <v>1.2</v>
      </c>
      <c r="AB86" s="57">
        <v>0</v>
      </c>
      <c r="AC86" s="60" t="s">
        <v>540</v>
      </c>
      <c r="AD86" s="60" t="s">
        <v>704</v>
      </c>
      <c r="AE86" s="57">
        <v>1.2</v>
      </c>
      <c r="AF86" s="57">
        <v>24</v>
      </c>
      <c r="AG86" s="61"/>
      <c r="AH86" s="62">
        <f t="shared" si="71"/>
        <v>0.26315789473684209</v>
      </c>
      <c r="AI86" s="62">
        <f t="shared" si="72"/>
        <v>90.000000000000014</v>
      </c>
      <c r="AJ86" s="62">
        <f t="shared" si="73"/>
        <v>4.3003769612566449</v>
      </c>
      <c r="AK86" s="62">
        <f t="shared" si="74"/>
        <v>1.1111111111111112</v>
      </c>
      <c r="AL86" s="62">
        <f t="shared" si="75"/>
        <v>29.999999999999996</v>
      </c>
      <c r="AM86" s="62">
        <f t="shared" si="76"/>
        <v>2.4752840030663261</v>
      </c>
      <c r="AN86" s="62">
        <f t="shared" si="77"/>
        <v>2</v>
      </c>
      <c r="AO86" s="62">
        <f t="shared" si="78"/>
        <v>60</v>
      </c>
      <c r="AP86" s="62">
        <f t="shared" si="79"/>
        <v>3.0203996257515233</v>
      </c>
      <c r="AQ86" s="62">
        <f t="shared" si="80"/>
        <v>3.0303030303030303</v>
      </c>
      <c r="AR86" s="62">
        <f t="shared" si="81"/>
        <v>12</v>
      </c>
      <c r="AS86" s="62">
        <f t="shared" si="82"/>
        <v>1.7341157167123349</v>
      </c>
      <c r="AT86" s="62">
        <f t="shared" si="83"/>
        <v>4.193548387096774</v>
      </c>
      <c r="AU86" s="62">
        <f t="shared" si="84"/>
        <v>7.5</v>
      </c>
      <c r="AV86" s="62">
        <f t="shared" si="85"/>
        <v>1.3373337423625931</v>
      </c>
      <c r="AW86" s="62">
        <f t="shared" si="86"/>
        <v>5.5172413793103452</v>
      </c>
      <c r="AX86" s="62">
        <f t="shared" si="87"/>
        <v>5.1428571428571432</v>
      </c>
      <c r="AY86" s="62">
        <f t="shared" si="88"/>
        <v>0.95703219414121099</v>
      </c>
      <c r="AZ86" s="62">
        <f t="shared" si="89"/>
        <v>7.0370370370370363</v>
      </c>
      <c r="BA86" s="62">
        <f t="shared" si="90"/>
        <v>4.5</v>
      </c>
      <c r="BB86" s="62">
        <f t="shared" si="91"/>
        <v>0.70715167541444857</v>
      </c>
      <c r="BC86" s="62">
        <f t="shared" si="92"/>
        <v>8.4615384615384617</v>
      </c>
      <c r="BD86" s="62">
        <f t="shared" si="93"/>
        <v>7.4999999999999991</v>
      </c>
      <c r="BE86" s="62">
        <f t="shared" si="94"/>
        <v>0.89172580389048517</v>
      </c>
      <c r="BF86" s="62">
        <f t="shared" si="95"/>
        <v>11.574074074074073</v>
      </c>
      <c r="BG86" s="62">
        <f t="shared" si="96"/>
        <v>2.5714285714285716</v>
      </c>
      <c r="BH86" s="62">
        <f t="shared" si="97"/>
        <v>0.2221714285714286</v>
      </c>
      <c r="BI86" s="62">
        <f t="shared" si="98"/>
        <v>15.909090909090907</v>
      </c>
      <c r="BJ86" s="62">
        <f t="shared" si="99"/>
        <v>2.25</v>
      </c>
      <c r="BK86" s="62">
        <f t="shared" si="100"/>
        <v>0.14142857142857146</v>
      </c>
      <c r="BL86" s="62">
        <f t="shared" si="101"/>
        <v>22.142857142857146</v>
      </c>
      <c r="BM86" s="62">
        <f t="shared" si="102"/>
        <v>2</v>
      </c>
      <c r="BN86" s="62">
        <f t="shared" si="103"/>
        <v>9.0322580645161271E-2</v>
      </c>
      <c r="BO86" s="62">
        <f t="shared" si="104"/>
        <v>31.481481481481481</v>
      </c>
      <c r="BP86" s="62">
        <f t="shared" si="105"/>
        <v>2</v>
      </c>
      <c r="BQ86" s="62">
        <f t="shared" si="106"/>
        <v>6.352941176470589E-2</v>
      </c>
      <c r="BR86" s="62">
        <f t="shared" si="107"/>
        <v>43.529411764705884</v>
      </c>
      <c r="BS86" s="62">
        <f t="shared" si="108"/>
        <v>2.7692307692307692</v>
      </c>
      <c r="BT86" s="62">
        <f t="shared" si="109"/>
        <v>7.3012552680410833E-2</v>
      </c>
      <c r="BU86" s="62">
        <f t="shared" si="110"/>
        <v>66.666666666666657</v>
      </c>
      <c r="BV86" s="62">
        <f t="shared" si="111"/>
        <v>1.6363636363636365</v>
      </c>
      <c r="BW86" s="62">
        <f t="shared" si="112"/>
        <v>5.6523310007574851E-2</v>
      </c>
      <c r="BX86" s="62">
        <f t="shared" si="113"/>
        <v>110.25641025641023</v>
      </c>
      <c r="BY86" s="62">
        <f t="shared" si="114"/>
        <v>1.5</v>
      </c>
      <c r="BZ86" s="62">
        <f t="shared" si="115"/>
        <v>6.8163931535062297E-2</v>
      </c>
      <c r="CA86" s="62">
        <f t="shared" si="116"/>
        <v>209.09090909090912</v>
      </c>
      <c r="CB86" s="62">
        <f t="shared" si="117"/>
        <v>1.5</v>
      </c>
      <c r="CC86" s="62">
        <f t="shared" si="118"/>
        <v>8.4698955385991981E-2</v>
      </c>
      <c r="CD86" s="62">
        <f t="shared" si="119"/>
        <v>544.44444444444457</v>
      </c>
      <c r="CE86" s="62">
        <f t="shared" si="120"/>
        <v>1.3846153846153846</v>
      </c>
      <c r="CF86" s="62">
        <f t="shared" si="121"/>
        <v>9.1653748760113118E-2</v>
      </c>
      <c r="CG86" s="62">
        <f t="shared" si="122"/>
        <v>1299.9999999999989</v>
      </c>
      <c r="CH86" s="62">
        <f t="shared" si="123"/>
        <v>1.2857142857142858</v>
      </c>
      <c r="CI86" s="62">
        <f t="shared" si="124"/>
        <v>0.10554565588972654</v>
      </c>
      <c r="CJ86" s="62">
        <f t="shared" si="125"/>
        <v>43999.999999999964</v>
      </c>
      <c r="CK86" s="62">
        <f t="shared" si="126"/>
        <v>1.2</v>
      </c>
      <c r="CL86" s="62">
        <f t="shared" si="127"/>
        <v>5.5568075575373514E-2</v>
      </c>
      <c r="CM86" s="62">
        <f t="shared" si="128"/>
        <v>47999.999999999956</v>
      </c>
      <c r="CN86" s="62">
        <f t="shared" si="129"/>
        <v>1.2</v>
      </c>
      <c r="CO86" s="62">
        <f t="shared" si="130"/>
        <v>7.0710678118654766E-2</v>
      </c>
      <c r="CP86">
        <f t="shared" si="131"/>
        <v>0.11091146751014283</v>
      </c>
      <c r="CQ86">
        <f t="shared" si="132"/>
        <v>65.494504285956893</v>
      </c>
      <c r="CR86">
        <f t="shared" si="133"/>
        <v>66</v>
      </c>
    </row>
    <row r="87" spans="1:99" ht="30">
      <c r="A87" s="248"/>
      <c r="B87" s="144" t="s">
        <v>52</v>
      </c>
      <c r="C87" s="145" t="s">
        <v>62</v>
      </c>
      <c r="D87" s="146">
        <v>3</v>
      </c>
      <c r="E87" s="146">
        <v>14</v>
      </c>
      <c r="F87" s="147" t="str">
        <f t="shared" si="135"/>
        <v>5-6</v>
      </c>
      <c r="G87" s="147">
        <f t="shared" si="69"/>
        <v>5.5</v>
      </c>
      <c r="H87" s="146">
        <v>5</v>
      </c>
      <c r="I87" s="146">
        <v>6</v>
      </c>
      <c r="J87" s="146">
        <v>2</v>
      </c>
      <c r="K87" s="148">
        <v>10</v>
      </c>
      <c r="L87" s="146" t="s">
        <v>277</v>
      </c>
      <c r="M87" s="146">
        <v>1</v>
      </c>
      <c r="N87" s="147" t="str">
        <f t="shared" si="134"/>
        <v>-</v>
      </c>
      <c r="O87" s="146" t="s">
        <v>257</v>
      </c>
      <c r="P87" s="146" t="s">
        <v>257</v>
      </c>
      <c r="Q87" s="146" t="s">
        <v>257</v>
      </c>
      <c r="R87" s="146" t="s">
        <v>257</v>
      </c>
      <c r="S87" s="146" t="s">
        <v>257</v>
      </c>
      <c r="T87" s="149">
        <v>3</v>
      </c>
      <c r="U87" s="146" t="s">
        <v>323</v>
      </c>
      <c r="V87" s="146">
        <v>1</v>
      </c>
      <c r="W87" s="146">
        <v>4</v>
      </c>
      <c r="X87" s="149">
        <v>9</v>
      </c>
      <c r="Y87" s="146">
        <v>1</v>
      </c>
      <c r="Z87" s="150" t="s">
        <v>245</v>
      </c>
      <c r="AA87" s="146">
        <f>'Способности и классы'!$G$31</f>
        <v>1.1499999999999999</v>
      </c>
      <c r="AB87" s="146">
        <v>0</v>
      </c>
      <c r="AC87" s="151" t="s">
        <v>673</v>
      </c>
      <c r="AD87" s="151" t="s">
        <v>674</v>
      </c>
      <c r="AE87" s="146">
        <f>1.2*1.25*1.2</f>
        <v>1.7999999999999998</v>
      </c>
      <c r="AF87" s="146">
        <v>0</v>
      </c>
      <c r="AG87" s="152"/>
      <c r="AH87" s="153">
        <f t="shared" si="71"/>
        <v>0.18867924528301888</v>
      </c>
      <c r="AI87" s="153">
        <f t="shared" si="72"/>
        <v>70.000000000000014</v>
      </c>
      <c r="AJ87" s="153">
        <f t="shared" si="73"/>
        <v>4.3887766272912794</v>
      </c>
      <c r="AK87" s="153">
        <f t="shared" si="74"/>
        <v>0.8</v>
      </c>
      <c r="AL87" s="153">
        <f t="shared" si="75"/>
        <v>23.333333333333329</v>
      </c>
      <c r="AM87" s="153">
        <f t="shared" si="76"/>
        <v>2.5283888679223949</v>
      </c>
      <c r="AN87" s="153">
        <f t="shared" si="77"/>
        <v>1.4583333333333335</v>
      </c>
      <c r="AO87" s="153">
        <f t="shared" si="78"/>
        <v>31.111111111111114</v>
      </c>
      <c r="AP87" s="153">
        <f t="shared" si="79"/>
        <v>2.7036102467464067</v>
      </c>
      <c r="AQ87" s="153">
        <f t="shared" si="80"/>
        <v>2.2222222222222223</v>
      </c>
      <c r="AR87" s="153">
        <f t="shared" si="81"/>
        <v>9.3333333333333339</v>
      </c>
      <c r="AS87" s="153">
        <f t="shared" si="82"/>
        <v>1.7754143106048341</v>
      </c>
      <c r="AT87" s="153">
        <f t="shared" si="83"/>
        <v>3.0232558139534884</v>
      </c>
      <c r="AU87" s="153">
        <f t="shared" si="84"/>
        <v>5.8333333333333339</v>
      </c>
      <c r="AV87" s="153">
        <f t="shared" si="85"/>
        <v>1.3890598185417284</v>
      </c>
      <c r="AW87" s="153">
        <f t="shared" si="86"/>
        <v>4</v>
      </c>
      <c r="AX87" s="153">
        <f t="shared" si="87"/>
        <v>4</v>
      </c>
      <c r="AY87" s="153">
        <f t="shared" si="88"/>
        <v>1</v>
      </c>
      <c r="AZ87" s="153">
        <f t="shared" si="89"/>
        <v>5</v>
      </c>
      <c r="BA87" s="153">
        <f t="shared" si="90"/>
        <v>2.9166666666666661</v>
      </c>
      <c r="BB87" s="153">
        <f t="shared" si="91"/>
        <v>0.65854508886143648</v>
      </c>
      <c r="BC87" s="153">
        <f t="shared" si="92"/>
        <v>6.2857142857142856</v>
      </c>
      <c r="BD87" s="153">
        <f t="shared" si="93"/>
        <v>4.9999999999999991</v>
      </c>
      <c r="BE87" s="153">
        <f t="shared" si="94"/>
        <v>0.80460846898983751</v>
      </c>
      <c r="BF87" s="153">
        <f t="shared" si="95"/>
        <v>7.5757575757575761</v>
      </c>
      <c r="BG87" s="153">
        <f t="shared" si="96"/>
        <v>1.75</v>
      </c>
      <c r="BH87" s="153">
        <f t="shared" si="97"/>
        <v>0.23099999999999998</v>
      </c>
      <c r="BI87" s="153">
        <f t="shared" si="98"/>
        <v>9.3333333333333339</v>
      </c>
      <c r="BJ87" s="153">
        <f t="shared" si="99"/>
        <v>1.5555555555555556</v>
      </c>
      <c r="BK87" s="153">
        <f t="shared" si="100"/>
        <v>0.16666666666666666</v>
      </c>
      <c r="BL87" s="153">
        <f t="shared" si="101"/>
        <v>11.071428571428573</v>
      </c>
      <c r="BM87" s="153">
        <f t="shared" si="102"/>
        <v>1.4</v>
      </c>
      <c r="BN87" s="153">
        <f t="shared" si="103"/>
        <v>0.12645161290322579</v>
      </c>
      <c r="BO87" s="153">
        <f t="shared" si="104"/>
        <v>13.6</v>
      </c>
      <c r="BP87" s="153">
        <f t="shared" si="105"/>
        <v>1.4</v>
      </c>
      <c r="BQ87" s="153">
        <f t="shared" si="106"/>
        <v>0.10294117647058823</v>
      </c>
      <c r="BR87" s="153">
        <f t="shared" si="107"/>
        <v>16.086956521739133</v>
      </c>
      <c r="BS87" s="153">
        <f t="shared" si="108"/>
        <v>1.9580419580419579</v>
      </c>
      <c r="BT87" s="153">
        <f t="shared" si="109"/>
        <v>0.13523238284622266</v>
      </c>
      <c r="BU87" s="153">
        <f t="shared" si="110"/>
        <v>20</v>
      </c>
      <c r="BV87" s="153">
        <f t="shared" si="111"/>
        <v>1.1666666666666667</v>
      </c>
      <c r="BW87" s="153">
        <f t="shared" si="112"/>
        <v>0.11055681412954578</v>
      </c>
      <c r="BX87" s="153">
        <f t="shared" si="113"/>
        <v>23.888888888888889</v>
      </c>
      <c r="BY87" s="153">
        <f t="shared" si="114"/>
        <v>1.0769230769230769</v>
      </c>
      <c r="BZ87" s="153">
        <f t="shared" si="115"/>
        <v>0.14412620723127123</v>
      </c>
      <c r="CA87" s="153">
        <f t="shared" si="116"/>
        <v>30.666666666666668</v>
      </c>
      <c r="CB87" s="153">
        <f t="shared" si="117"/>
        <v>1</v>
      </c>
      <c r="CC87" s="153">
        <f t="shared" si="118"/>
        <v>0.18057877962865379</v>
      </c>
      <c r="CD87" s="153">
        <f t="shared" si="119"/>
        <v>37.692307692307693</v>
      </c>
      <c r="CE87" s="153">
        <f t="shared" si="120"/>
        <v>0.93333333333333335</v>
      </c>
      <c r="CF87" s="153">
        <f t="shared" si="121"/>
        <v>0.22777896726693125</v>
      </c>
      <c r="CG87" s="153">
        <f t="shared" si="122"/>
        <v>52</v>
      </c>
      <c r="CH87" s="153">
        <f t="shared" si="123"/>
        <v>0.875</v>
      </c>
      <c r="CI87" s="153">
        <f t="shared" si="124"/>
        <v>0.26512551830804559</v>
      </c>
      <c r="CJ87" s="153">
        <f t="shared" si="125"/>
        <v>68.75</v>
      </c>
      <c r="CK87" s="153">
        <f t="shared" si="126"/>
        <v>0.875</v>
      </c>
      <c r="CL87" s="153">
        <f t="shared" si="127"/>
        <v>0.30116342073870211</v>
      </c>
      <c r="CM87" s="153">
        <f t="shared" si="128"/>
        <v>2400</v>
      </c>
      <c r="CN87" s="153">
        <f t="shared" si="129"/>
        <v>0.82352941176470584</v>
      </c>
      <c r="CO87" s="153">
        <f t="shared" si="130"/>
        <v>0.13610277124612016</v>
      </c>
      <c r="CP87">
        <f t="shared" si="131"/>
        <v>0.34968017611330848</v>
      </c>
      <c r="CQ87">
        <f t="shared" si="132"/>
        <v>65.685332836740741</v>
      </c>
      <c r="CR87">
        <f t="shared" si="133"/>
        <v>66</v>
      </c>
      <c r="CT87">
        <v>9.5280000000000004E-2</v>
      </c>
      <c r="CU87">
        <v>30.867999999999999</v>
      </c>
    </row>
    <row r="88" spans="1:99" ht="60">
      <c r="A88" s="248"/>
      <c r="B88" s="144" t="s">
        <v>52</v>
      </c>
      <c r="C88" s="145" t="s">
        <v>56</v>
      </c>
      <c r="D88" s="146">
        <v>3</v>
      </c>
      <c r="E88" s="146">
        <v>18</v>
      </c>
      <c r="F88" s="147" t="str">
        <f t="shared" si="135"/>
        <v>3-6</v>
      </c>
      <c r="G88" s="147">
        <f t="shared" si="69"/>
        <v>4.5</v>
      </c>
      <c r="H88" s="146">
        <v>3</v>
      </c>
      <c r="I88" s="146">
        <v>6</v>
      </c>
      <c r="J88" s="146">
        <v>1</v>
      </c>
      <c r="K88" s="148">
        <v>8</v>
      </c>
      <c r="L88" s="146" t="s">
        <v>279</v>
      </c>
      <c r="M88" s="146">
        <v>1</v>
      </c>
      <c r="N88" s="147" t="str">
        <f t="shared" si="134"/>
        <v>-</v>
      </c>
      <c r="O88" s="146" t="s">
        <v>257</v>
      </c>
      <c r="P88" s="146" t="s">
        <v>257</v>
      </c>
      <c r="Q88" s="146" t="s">
        <v>257</v>
      </c>
      <c r="R88" s="146" t="s">
        <v>257</v>
      </c>
      <c r="S88" s="146" t="s">
        <v>257</v>
      </c>
      <c r="T88" s="149">
        <v>5</v>
      </c>
      <c r="U88" s="146" t="s">
        <v>322</v>
      </c>
      <c r="V88" s="146">
        <v>1</v>
      </c>
      <c r="W88" s="146">
        <v>4</v>
      </c>
      <c r="X88" s="149">
        <v>10</v>
      </c>
      <c r="Y88" s="146">
        <v>2</v>
      </c>
      <c r="Z88" s="150" t="s">
        <v>231</v>
      </c>
      <c r="AA88" s="146">
        <f>'Способности и классы'!$G$16</f>
        <v>1.4</v>
      </c>
      <c r="AB88" s="146">
        <v>0</v>
      </c>
      <c r="AC88" s="151" t="s">
        <v>523</v>
      </c>
      <c r="AD88" s="151" t="s">
        <v>524</v>
      </c>
      <c r="AE88" s="146">
        <f>1.3*1.3</f>
        <v>1.6900000000000002</v>
      </c>
      <c r="AF88" s="146">
        <v>0</v>
      </c>
      <c r="AG88" s="152"/>
      <c r="AH88" s="153">
        <f t="shared" si="71"/>
        <v>0.16444343748524359</v>
      </c>
      <c r="AI88" s="153">
        <f t="shared" si="72"/>
        <v>180.00000000000003</v>
      </c>
      <c r="AJ88" s="153">
        <f t="shared" si="73"/>
        <v>5.7519352647602844</v>
      </c>
      <c r="AK88" s="153">
        <f t="shared" si="74"/>
        <v>0.68986027432833907</v>
      </c>
      <c r="AL88" s="153">
        <f t="shared" si="75"/>
        <v>45.000000000000007</v>
      </c>
      <c r="AM88" s="153">
        <f t="shared" si="76"/>
        <v>3.1548166824198169</v>
      </c>
      <c r="AN88" s="153">
        <f t="shared" si="77"/>
        <v>1.269166017514316</v>
      </c>
      <c r="AO88" s="153">
        <f t="shared" si="78"/>
        <v>60</v>
      </c>
      <c r="AP88" s="153">
        <f t="shared" si="79"/>
        <v>3.5015123700364259</v>
      </c>
      <c r="AQ88" s="153">
        <f t="shared" si="80"/>
        <v>1.9110994086122903</v>
      </c>
      <c r="AR88" s="153">
        <f t="shared" si="81"/>
        <v>14.999999999999998</v>
      </c>
      <c r="AS88" s="153">
        <f t="shared" si="82"/>
        <v>2.2799388153086397</v>
      </c>
      <c r="AT88" s="153">
        <f t="shared" si="83"/>
        <v>2.6263966158357479</v>
      </c>
      <c r="AU88" s="153">
        <f t="shared" si="84"/>
        <v>9</v>
      </c>
      <c r="AV88" s="153">
        <f t="shared" si="85"/>
        <v>1.8511478188650017</v>
      </c>
      <c r="AW88" s="153">
        <f t="shared" si="86"/>
        <v>3.4283965148438664</v>
      </c>
      <c r="AX88" s="153">
        <f t="shared" si="87"/>
        <v>6</v>
      </c>
      <c r="AY88" s="153">
        <f t="shared" si="88"/>
        <v>1.4187720636356806</v>
      </c>
      <c r="AZ88" s="153">
        <f t="shared" si="89"/>
        <v>4.3338802717885168</v>
      </c>
      <c r="BA88" s="153">
        <f t="shared" si="90"/>
        <v>5.1428571428571432</v>
      </c>
      <c r="BB88" s="153">
        <f t="shared" si="91"/>
        <v>1.1418363181026998</v>
      </c>
      <c r="BC88" s="153">
        <f t="shared" si="92"/>
        <v>5.3642583400358772</v>
      </c>
      <c r="BD88" s="153">
        <f t="shared" si="93"/>
        <v>7.4999999999999991</v>
      </c>
      <c r="BE88" s="153">
        <f t="shared" si="94"/>
        <v>1.3749091410976961</v>
      </c>
      <c r="BF88" s="153">
        <f t="shared" si="95"/>
        <v>7.2747611233183891</v>
      </c>
      <c r="BG88" s="153">
        <f t="shared" si="96"/>
        <v>2.8571428571428572</v>
      </c>
      <c r="BH88" s="153">
        <f t="shared" si="97"/>
        <v>0.39274730932189961</v>
      </c>
      <c r="BI88" s="153">
        <f t="shared" si="98"/>
        <v>9.8994949366116654</v>
      </c>
      <c r="BJ88" s="153">
        <f t="shared" si="99"/>
        <v>2.25</v>
      </c>
      <c r="BK88" s="153">
        <f t="shared" si="100"/>
        <v>0.22728432252424741</v>
      </c>
      <c r="BL88" s="153">
        <f t="shared" si="101"/>
        <v>13.615099513529797</v>
      </c>
      <c r="BM88" s="153">
        <f t="shared" si="102"/>
        <v>2</v>
      </c>
      <c r="BN88" s="153">
        <f t="shared" si="103"/>
        <v>0.14689573131746342</v>
      </c>
      <c r="BO88" s="153">
        <f t="shared" si="104"/>
        <v>19.080659174875091</v>
      </c>
      <c r="BP88" s="153">
        <f t="shared" si="105"/>
        <v>2</v>
      </c>
      <c r="BQ88" s="153">
        <f t="shared" si="106"/>
        <v>0.10481818168177058</v>
      </c>
      <c r="BR88" s="153">
        <f t="shared" si="107"/>
        <v>27.53994831989711</v>
      </c>
      <c r="BS88" s="153">
        <f t="shared" si="108"/>
        <v>2.7692307692307692</v>
      </c>
      <c r="BT88" s="153">
        <f t="shared" si="109"/>
        <v>0.1127914620341666</v>
      </c>
      <c r="BU88" s="153">
        <f t="shared" si="110"/>
        <v>41.594516540385143</v>
      </c>
      <c r="BV88" s="153">
        <f t="shared" si="111"/>
        <v>1.6363636363636365</v>
      </c>
      <c r="BW88" s="153">
        <f t="shared" si="112"/>
        <v>8.1471159612293398E-2</v>
      </c>
      <c r="BX88" s="153">
        <f t="shared" si="113"/>
        <v>67.567981313381196</v>
      </c>
      <c r="BY88" s="153">
        <f t="shared" si="114"/>
        <v>1.5</v>
      </c>
      <c r="BZ88" s="153">
        <f t="shared" si="115"/>
        <v>9.256971932365135E-2</v>
      </c>
      <c r="CA88" s="153">
        <f t="shared" si="116"/>
        <v>125.10350744069689</v>
      </c>
      <c r="CB88" s="153">
        <f t="shared" si="117"/>
        <v>1.5</v>
      </c>
      <c r="CC88" s="153">
        <f t="shared" si="118"/>
        <v>0.10949918496078516</v>
      </c>
      <c r="CD88" s="153">
        <f t="shared" si="119"/>
        <v>314.98392980128028</v>
      </c>
      <c r="CE88" s="153">
        <f t="shared" si="120"/>
        <v>1.3846153846153846</v>
      </c>
      <c r="CF88" s="153">
        <f t="shared" si="121"/>
        <v>0.11408178354999977</v>
      </c>
      <c r="CG88" s="153">
        <f t="shared" si="122"/>
        <v>817.10116937112082</v>
      </c>
      <c r="CH88" s="153">
        <f t="shared" si="123"/>
        <v>1.2857142857142858</v>
      </c>
      <c r="CI88" s="153">
        <f t="shared" si="124"/>
        <v>0.12273892271828436</v>
      </c>
      <c r="CJ88" s="153">
        <f t="shared" si="125"/>
        <v>31112.698372208062</v>
      </c>
      <c r="CK88" s="153">
        <f t="shared" si="126"/>
        <v>1.2</v>
      </c>
      <c r="CL88" s="153">
        <f t="shared" si="127"/>
        <v>6.1124733836951717E-2</v>
      </c>
      <c r="CM88" s="153">
        <f t="shared" si="128"/>
        <v>33941.12549695425</v>
      </c>
      <c r="CN88" s="153">
        <f t="shared" si="129"/>
        <v>1.2</v>
      </c>
      <c r="CO88" s="153">
        <f t="shared" si="130"/>
        <v>7.7110541270397071E-2</v>
      </c>
      <c r="CP88">
        <f t="shared" si="131"/>
        <v>0.35020018840417777</v>
      </c>
      <c r="CQ88">
        <f t="shared" si="132"/>
        <v>65.724387900406043</v>
      </c>
      <c r="CR88">
        <f t="shared" si="133"/>
        <v>66</v>
      </c>
    </row>
    <row r="89" spans="1:99" ht="30">
      <c r="A89" s="248"/>
      <c r="B89" s="125" t="s">
        <v>31</v>
      </c>
      <c r="C89" s="92" t="s">
        <v>298</v>
      </c>
      <c r="D89" s="63">
        <v>3</v>
      </c>
      <c r="E89" s="63">
        <v>14</v>
      </c>
      <c r="F89" s="64">
        <f t="shared" si="135"/>
        <v>4</v>
      </c>
      <c r="G89" s="64">
        <f t="shared" si="69"/>
        <v>4</v>
      </c>
      <c r="H89" s="63">
        <v>4</v>
      </c>
      <c r="I89" s="63">
        <v>4</v>
      </c>
      <c r="J89" s="63">
        <v>3</v>
      </c>
      <c r="K89" s="110">
        <v>8</v>
      </c>
      <c r="L89" s="63" t="s">
        <v>275</v>
      </c>
      <c r="M89" s="63">
        <v>1</v>
      </c>
      <c r="N89" s="64"/>
      <c r="O89" s="63"/>
      <c r="P89" s="63"/>
      <c r="Q89" s="63"/>
      <c r="R89" s="63"/>
      <c r="S89" s="63"/>
      <c r="T89" s="101">
        <v>10</v>
      </c>
      <c r="U89" s="63" t="s">
        <v>315</v>
      </c>
      <c r="V89" s="63">
        <v>1</v>
      </c>
      <c r="W89" s="63">
        <v>4</v>
      </c>
      <c r="X89" s="101">
        <v>8</v>
      </c>
      <c r="Y89" s="63">
        <v>1</v>
      </c>
      <c r="Z89" s="65" t="s">
        <v>233</v>
      </c>
      <c r="AA89" s="63">
        <f>'Способности и классы'!$G$28</f>
        <v>1.1499999999999999</v>
      </c>
      <c r="AB89" s="63">
        <v>0</v>
      </c>
      <c r="AC89" s="66" t="s">
        <v>543</v>
      </c>
      <c r="AD89" s="66" t="s">
        <v>767</v>
      </c>
      <c r="AE89" s="63">
        <v>1.3</v>
      </c>
      <c r="AF89" s="63">
        <v>0</v>
      </c>
      <c r="AG89" s="67"/>
      <c r="AH89" s="68">
        <f t="shared" si="71"/>
        <v>0.2192982456140351</v>
      </c>
      <c r="AI89" s="68">
        <f t="shared" si="72"/>
        <v>1866.6666666666663</v>
      </c>
      <c r="AJ89" s="68">
        <f t="shared" si="73"/>
        <v>9.6052329881875522</v>
      </c>
      <c r="AK89" s="68">
        <f t="shared" si="74"/>
        <v>0.92592592592592571</v>
      </c>
      <c r="AL89" s="68">
        <f t="shared" si="75"/>
        <v>35</v>
      </c>
      <c r="AM89" s="68">
        <f t="shared" si="76"/>
        <v>2.7152526420590495</v>
      </c>
      <c r="AN89" s="68">
        <f t="shared" si="77"/>
        <v>1.6666666666666663</v>
      </c>
      <c r="AO89" s="68">
        <f t="shared" si="78"/>
        <v>46.666666666666671</v>
      </c>
      <c r="AP89" s="68">
        <f t="shared" si="79"/>
        <v>2.9534278115586394</v>
      </c>
      <c r="AQ89" s="68">
        <f t="shared" si="80"/>
        <v>2.5252525252525251</v>
      </c>
      <c r="AR89" s="68">
        <f t="shared" si="81"/>
        <v>11.666666666666668</v>
      </c>
      <c r="AS89" s="68">
        <f t="shared" si="82"/>
        <v>1.8444071206649324</v>
      </c>
      <c r="AT89" s="68">
        <f t="shared" si="83"/>
        <v>3.4946236559139781</v>
      </c>
      <c r="AU89" s="68">
        <f t="shared" si="84"/>
        <v>6.6666666666666679</v>
      </c>
      <c r="AV89" s="68">
        <f t="shared" si="85"/>
        <v>1.3811923499977503</v>
      </c>
      <c r="AW89" s="68">
        <f t="shared" si="86"/>
        <v>4.597701149425288</v>
      </c>
      <c r="AX89" s="68">
        <f t="shared" si="87"/>
        <v>5.8333333333333321</v>
      </c>
      <c r="AY89" s="68">
        <f t="shared" si="88"/>
        <v>1.1604061839213646</v>
      </c>
      <c r="AZ89" s="68">
        <f t="shared" si="89"/>
        <v>5.8641975308641969</v>
      </c>
      <c r="BA89" s="68">
        <f t="shared" si="90"/>
        <v>3.8888888888888888</v>
      </c>
      <c r="BB89" s="68">
        <f t="shared" si="91"/>
        <v>0.72736622643262172</v>
      </c>
      <c r="BC89" s="68">
        <f t="shared" si="92"/>
        <v>7.0512820512820511</v>
      </c>
      <c r="BD89" s="68">
        <f t="shared" si="93"/>
        <v>8.75</v>
      </c>
      <c r="BE89" s="68">
        <f t="shared" si="94"/>
        <v>1.2275889425993478</v>
      </c>
      <c r="BF89" s="68">
        <f t="shared" si="95"/>
        <v>8.6805555555555554</v>
      </c>
      <c r="BG89" s="68">
        <f t="shared" si="96"/>
        <v>2.8</v>
      </c>
      <c r="BH89" s="68">
        <f t="shared" si="97"/>
        <v>0.32256000000000001</v>
      </c>
      <c r="BI89" s="68">
        <f t="shared" si="98"/>
        <v>10.606060606060604</v>
      </c>
      <c r="BJ89" s="68">
        <f t="shared" si="99"/>
        <v>2.8</v>
      </c>
      <c r="BK89" s="68">
        <f t="shared" si="100"/>
        <v>0.26400000000000007</v>
      </c>
      <c r="BL89" s="68">
        <f t="shared" si="101"/>
        <v>12.916666666666666</v>
      </c>
      <c r="BM89" s="68">
        <f t="shared" si="102"/>
        <v>2.3333333333333335</v>
      </c>
      <c r="BN89" s="68">
        <f t="shared" si="103"/>
        <v>0.1806451612903226</v>
      </c>
      <c r="BO89" s="68">
        <f t="shared" si="104"/>
        <v>15.740740740740739</v>
      </c>
      <c r="BP89" s="68">
        <f t="shared" si="105"/>
        <v>2</v>
      </c>
      <c r="BQ89" s="68">
        <f t="shared" si="106"/>
        <v>0.12705882352941178</v>
      </c>
      <c r="BR89" s="68">
        <f t="shared" si="107"/>
        <v>18.137254901960784</v>
      </c>
      <c r="BS89" s="68">
        <f t="shared" si="108"/>
        <v>3.0769230769230771</v>
      </c>
      <c r="BT89" s="68">
        <f t="shared" si="109"/>
        <v>0.18538211312261371</v>
      </c>
      <c r="BU89" s="68">
        <f t="shared" si="110"/>
        <v>22.222222222222218</v>
      </c>
      <c r="BV89" s="68">
        <f t="shared" si="111"/>
        <v>1.75</v>
      </c>
      <c r="BW89" s="68">
        <f t="shared" si="112"/>
        <v>0.13950641738915015</v>
      </c>
      <c r="BX89" s="68">
        <f t="shared" si="113"/>
        <v>27.564102564102566</v>
      </c>
      <c r="BY89" s="68">
        <f t="shared" si="114"/>
        <v>1.75</v>
      </c>
      <c r="BZ89" s="68">
        <f t="shared" si="115"/>
        <v>0.17851876333565983</v>
      </c>
      <c r="CA89" s="68">
        <f t="shared" si="116"/>
        <v>34.848484848484844</v>
      </c>
      <c r="CB89" s="68">
        <f t="shared" si="117"/>
        <v>1.5555555555555556</v>
      </c>
      <c r="CC89" s="68">
        <f t="shared" si="118"/>
        <v>0.21127631471468897</v>
      </c>
      <c r="CD89" s="68">
        <f t="shared" si="119"/>
        <v>45.37037037037036</v>
      </c>
      <c r="CE89" s="68">
        <f t="shared" si="120"/>
        <v>1.5555555555555556</v>
      </c>
      <c r="CF89" s="68">
        <f t="shared" si="121"/>
        <v>0.25944498521470849</v>
      </c>
      <c r="CG89" s="68">
        <f t="shared" si="122"/>
        <v>54.166666666666657</v>
      </c>
      <c r="CH89" s="68">
        <f t="shared" si="123"/>
        <v>1.4</v>
      </c>
      <c r="CI89" s="68">
        <f t="shared" si="124"/>
        <v>0.3048096243074972</v>
      </c>
      <c r="CJ89" s="68">
        <f t="shared" si="125"/>
        <v>1833.333333333333</v>
      </c>
      <c r="CK89" s="68">
        <f t="shared" si="126"/>
        <v>1.4</v>
      </c>
      <c r="CL89" s="68">
        <f t="shared" si="127"/>
        <v>0.13892928967916088</v>
      </c>
      <c r="CM89" s="68">
        <f t="shared" si="128"/>
        <v>1999.9999999999998</v>
      </c>
      <c r="CN89" s="68">
        <f t="shared" si="129"/>
        <v>1.2727272727272727</v>
      </c>
      <c r="CO89" s="68">
        <f t="shared" si="130"/>
        <v>0.15882773358414345</v>
      </c>
      <c r="CP89">
        <f t="shared" si="131"/>
        <v>0.36112869054749408</v>
      </c>
      <c r="CQ89">
        <f t="shared" si="132"/>
        <v>66.537242315657792</v>
      </c>
      <c r="CR89">
        <f t="shared" si="133"/>
        <v>67</v>
      </c>
    </row>
    <row r="90" spans="1:99" ht="21">
      <c r="A90" s="248"/>
      <c r="B90" s="80" t="s">
        <v>167</v>
      </c>
      <c r="C90" s="88" t="s">
        <v>152</v>
      </c>
      <c r="D90" s="38">
        <v>3</v>
      </c>
      <c r="E90" s="38">
        <v>20</v>
      </c>
      <c r="F90" s="39" t="str">
        <f t="shared" si="135"/>
        <v>3-7</v>
      </c>
      <c r="G90" s="39">
        <f t="shared" si="69"/>
        <v>5</v>
      </c>
      <c r="H90" s="40">
        <v>3</v>
      </c>
      <c r="I90" s="40">
        <v>7</v>
      </c>
      <c r="J90" s="40">
        <v>1</v>
      </c>
      <c r="K90" s="106">
        <v>7</v>
      </c>
      <c r="L90" s="38" t="s">
        <v>279</v>
      </c>
      <c r="M90" s="38">
        <v>1</v>
      </c>
      <c r="N90" s="39" t="str">
        <f t="shared" ref="N90:N108" si="136">IF(ISNUMBER(O90),AVERAGE(O90:P90),"-")</f>
        <v>-</v>
      </c>
      <c r="O90" s="38" t="s">
        <v>257</v>
      </c>
      <c r="P90" s="38" t="s">
        <v>257</v>
      </c>
      <c r="Q90" s="38" t="s">
        <v>257</v>
      </c>
      <c r="R90" s="38" t="s">
        <v>257</v>
      </c>
      <c r="S90" s="38" t="s">
        <v>257</v>
      </c>
      <c r="T90" s="97">
        <v>8</v>
      </c>
      <c r="U90" s="38" t="s">
        <v>326</v>
      </c>
      <c r="V90" s="38">
        <v>1</v>
      </c>
      <c r="W90" s="38">
        <v>4</v>
      </c>
      <c r="X90" s="97">
        <v>8</v>
      </c>
      <c r="Y90" s="38">
        <v>1</v>
      </c>
      <c r="Z90" s="41" t="s">
        <v>253</v>
      </c>
      <c r="AA90" s="38">
        <f>'Способности и классы'!$G$17</f>
        <v>1.3</v>
      </c>
      <c r="AB90" s="38">
        <v>0</v>
      </c>
      <c r="AC90" s="42" t="s">
        <v>513</v>
      </c>
      <c r="AD90" s="42" t="s">
        <v>516</v>
      </c>
      <c r="AE90" s="38">
        <f>1.1666*2</f>
        <v>2.3332000000000002</v>
      </c>
      <c r="AF90" s="38">
        <v>0</v>
      </c>
      <c r="AG90" s="43"/>
      <c r="AH90" s="44">
        <f t="shared" si="71"/>
        <v>0.20833333333333334</v>
      </c>
      <c r="AI90" s="44">
        <f t="shared" si="72"/>
        <v>2666.6666666666661</v>
      </c>
      <c r="AJ90" s="44">
        <f t="shared" si="73"/>
        <v>10.636591793889975</v>
      </c>
      <c r="AK90" s="44">
        <f t="shared" si="74"/>
        <v>0.88888888888888884</v>
      </c>
      <c r="AL90" s="44">
        <f t="shared" si="75"/>
        <v>50</v>
      </c>
      <c r="AM90" s="44">
        <f t="shared" si="76"/>
        <v>3.0288913494564773</v>
      </c>
      <c r="AN90" s="44">
        <f t="shared" si="77"/>
        <v>1.6279069767441861</v>
      </c>
      <c r="AO90" s="44">
        <f t="shared" si="78"/>
        <v>66.666666666666671</v>
      </c>
      <c r="AP90" s="44">
        <f t="shared" si="79"/>
        <v>3.3418790353983199</v>
      </c>
      <c r="AQ90" s="44">
        <f t="shared" si="80"/>
        <v>2.4390243902439028</v>
      </c>
      <c r="AR90" s="44">
        <f t="shared" si="81"/>
        <v>11.111111111111112</v>
      </c>
      <c r="AS90" s="44">
        <f t="shared" si="82"/>
        <v>1.8340726680279864</v>
      </c>
      <c r="AT90" s="44">
        <f t="shared" si="83"/>
        <v>3.3333333333333335</v>
      </c>
      <c r="AU90" s="44">
        <f t="shared" si="84"/>
        <v>9.5238095238095255</v>
      </c>
      <c r="AV90" s="44">
        <f t="shared" si="85"/>
        <v>1.6903085094570334</v>
      </c>
      <c r="AW90" s="44">
        <f t="shared" si="86"/>
        <v>4.4444444444444446</v>
      </c>
      <c r="AX90" s="44">
        <f t="shared" si="87"/>
        <v>6.25</v>
      </c>
      <c r="AY90" s="44">
        <f t="shared" si="88"/>
        <v>1.2374825531004303</v>
      </c>
      <c r="AZ90" s="44">
        <f t="shared" si="89"/>
        <v>5.5882352941176476</v>
      </c>
      <c r="BA90" s="44">
        <f t="shared" si="90"/>
        <v>5.5555555555555554</v>
      </c>
      <c r="BB90" s="44">
        <f t="shared" si="91"/>
        <v>0.9954648474273764</v>
      </c>
      <c r="BC90" s="44">
        <f t="shared" si="92"/>
        <v>7.6388888888888884</v>
      </c>
      <c r="BD90" s="44">
        <f t="shared" si="93"/>
        <v>10</v>
      </c>
      <c r="BE90" s="44">
        <f t="shared" si="94"/>
        <v>1.291580015476341</v>
      </c>
      <c r="BF90" s="44">
        <f t="shared" si="95"/>
        <v>10.416666666666664</v>
      </c>
      <c r="BG90" s="44">
        <f t="shared" si="96"/>
        <v>3.3333333333333335</v>
      </c>
      <c r="BH90" s="44">
        <f t="shared" si="97"/>
        <v>0.32000000000000006</v>
      </c>
      <c r="BI90" s="44">
        <f t="shared" si="98"/>
        <v>14.814814814814815</v>
      </c>
      <c r="BJ90" s="44">
        <f t="shared" si="99"/>
        <v>3.3333333333333335</v>
      </c>
      <c r="BK90" s="44">
        <f t="shared" si="100"/>
        <v>0.22500000000000001</v>
      </c>
      <c r="BL90" s="44">
        <f t="shared" si="101"/>
        <v>20.666666666666668</v>
      </c>
      <c r="BM90" s="44">
        <f t="shared" si="102"/>
        <v>2.8571428571428572</v>
      </c>
      <c r="BN90" s="44">
        <f t="shared" si="103"/>
        <v>0.13824884792626727</v>
      </c>
      <c r="BO90" s="44">
        <f t="shared" si="104"/>
        <v>29.565217391304351</v>
      </c>
      <c r="BP90" s="44">
        <f t="shared" si="105"/>
        <v>2.5</v>
      </c>
      <c r="BQ90" s="44">
        <f t="shared" si="106"/>
        <v>8.4558823529411756E-2</v>
      </c>
      <c r="BR90" s="44">
        <f t="shared" si="107"/>
        <v>44.047619047619044</v>
      </c>
      <c r="BS90" s="44">
        <f t="shared" si="108"/>
        <v>3.8461538461538458</v>
      </c>
      <c r="BT90" s="44">
        <f t="shared" si="109"/>
        <v>9.8639077808571479E-2</v>
      </c>
      <c r="BU90" s="44">
        <f t="shared" si="110"/>
        <v>74.074074074074048</v>
      </c>
      <c r="BV90" s="44">
        <f t="shared" si="111"/>
        <v>2.2222222222222223</v>
      </c>
      <c r="BW90" s="44">
        <f t="shared" si="112"/>
        <v>6.6034207853076815E-2</v>
      </c>
      <c r="BX90" s="44">
        <f t="shared" si="113"/>
        <v>134.37500000000003</v>
      </c>
      <c r="BY90" s="44">
        <f t="shared" si="114"/>
        <v>2</v>
      </c>
      <c r="BZ90" s="44">
        <f t="shared" si="115"/>
        <v>7.2101566262615699E-2</v>
      </c>
      <c r="CA90" s="44">
        <f t="shared" si="116"/>
        <v>328.57142857142867</v>
      </c>
      <c r="CB90" s="44">
        <f t="shared" si="117"/>
        <v>2</v>
      </c>
      <c r="CC90" s="44">
        <f t="shared" si="118"/>
        <v>7.8018949760549378E-2</v>
      </c>
      <c r="CD90" s="44">
        <f t="shared" si="119"/>
        <v>816.66666666666595</v>
      </c>
      <c r="CE90" s="44">
        <f t="shared" si="120"/>
        <v>1.8181818181818181</v>
      </c>
      <c r="CF90" s="44">
        <f t="shared" si="121"/>
        <v>8.6903444876807706E-2</v>
      </c>
      <c r="CG90" s="44">
        <f t="shared" si="122"/>
        <v>1155.5555555555545</v>
      </c>
      <c r="CH90" s="44">
        <f t="shared" si="123"/>
        <v>1.6666666666666667</v>
      </c>
      <c r="CI90" s="44">
        <f t="shared" si="124"/>
        <v>0.11931466437072981</v>
      </c>
      <c r="CJ90" s="44">
        <f t="shared" si="125"/>
        <v>43999.999999999964</v>
      </c>
      <c r="CK90" s="44">
        <f t="shared" si="126"/>
        <v>1.6666666666666667</v>
      </c>
      <c r="CL90" s="44">
        <f t="shared" si="127"/>
        <v>6.0821751168088467E-2</v>
      </c>
      <c r="CM90" s="44">
        <f t="shared" si="128"/>
        <v>47999.999999999956</v>
      </c>
      <c r="CN90" s="44">
        <f t="shared" si="129"/>
        <v>1.5384615384615385</v>
      </c>
      <c r="CO90" s="44">
        <f t="shared" si="130"/>
        <v>7.5242176807446104E-2</v>
      </c>
      <c r="CP90">
        <f t="shared" si="131"/>
        <v>0.3723459009670661</v>
      </c>
      <c r="CQ90">
        <f t="shared" si="132"/>
        <v>67.356363323709971</v>
      </c>
      <c r="CR90">
        <f t="shared" si="133"/>
        <v>68</v>
      </c>
    </row>
    <row r="91" spans="1:99" ht="30">
      <c r="A91" s="248"/>
      <c r="B91" s="83" t="s">
        <v>230</v>
      </c>
      <c r="C91" s="91" t="s">
        <v>216</v>
      </c>
      <c r="D91" s="45">
        <v>3</v>
      </c>
      <c r="E91" s="45">
        <v>18</v>
      </c>
      <c r="F91" s="46" t="str">
        <f t="shared" si="135"/>
        <v>5-8</v>
      </c>
      <c r="G91" s="46">
        <f t="shared" si="69"/>
        <v>6.5</v>
      </c>
      <c r="H91" s="45">
        <v>5</v>
      </c>
      <c r="I91" s="45">
        <v>8</v>
      </c>
      <c r="J91" s="45">
        <v>1</v>
      </c>
      <c r="K91" s="109">
        <v>8</v>
      </c>
      <c r="L91" s="45" t="s">
        <v>272</v>
      </c>
      <c r="M91" s="45">
        <v>1</v>
      </c>
      <c r="N91" s="46" t="str">
        <f t="shared" si="136"/>
        <v>-</v>
      </c>
      <c r="O91" s="45" t="s">
        <v>257</v>
      </c>
      <c r="P91" s="45" t="s">
        <v>257</v>
      </c>
      <c r="Q91" s="45" t="s">
        <v>257</v>
      </c>
      <c r="R91" s="45" t="s">
        <v>257</v>
      </c>
      <c r="S91" s="45" t="s">
        <v>257</v>
      </c>
      <c r="T91" s="100">
        <v>3</v>
      </c>
      <c r="U91" s="45" t="s">
        <v>313</v>
      </c>
      <c r="V91" s="45">
        <v>1</v>
      </c>
      <c r="W91" s="45">
        <v>4</v>
      </c>
      <c r="X91" s="100">
        <v>10</v>
      </c>
      <c r="Y91" s="45">
        <v>1</v>
      </c>
      <c r="Z91" s="47" t="s">
        <v>233</v>
      </c>
      <c r="AA91" s="45">
        <f>'Способности и классы'!$G$28</f>
        <v>1.1499999999999999</v>
      </c>
      <c r="AB91" s="45">
        <v>0</v>
      </c>
      <c r="AC91" s="48" t="s">
        <v>541</v>
      </c>
      <c r="AD91" s="48"/>
      <c r="AE91" s="45">
        <f>1.2*2</f>
        <v>2.4</v>
      </c>
      <c r="AF91" s="45">
        <v>0</v>
      </c>
      <c r="AG91" s="49"/>
      <c r="AH91" s="50">
        <f t="shared" si="71"/>
        <v>0.16129032258064516</v>
      </c>
      <c r="AI91" s="50">
        <f t="shared" si="72"/>
        <v>180.00000000000003</v>
      </c>
      <c r="AJ91" s="50">
        <f t="shared" si="73"/>
        <v>5.7798430927647271</v>
      </c>
      <c r="AK91" s="50">
        <f t="shared" si="74"/>
        <v>0.67796610169491522</v>
      </c>
      <c r="AL91" s="50">
        <f t="shared" si="75"/>
        <v>45.000000000000007</v>
      </c>
      <c r="AM91" s="50">
        <f t="shared" si="76"/>
        <v>3.1699414949894202</v>
      </c>
      <c r="AN91" s="50">
        <f t="shared" si="77"/>
        <v>1.25</v>
      </c>
      <c r="AO91" s="50">
        <f t="shared" si="78"/>
        <v>40.000000000000007</v>
      </c>
      <c r="AP91" s="50">
        <f t="shared" si="79"/>
        <v>3.0844216508158819</v>
      </c>
      <c r="AQ91" s="50">
        <f t="shared" si="80"/>
        <v>1.8867924528301887</v>
      </c>
      <c r="AR91" s="50">
        <f t="shared" si="81"/>
        <v>14.999999999999998</v>
      </c>
      <c r="AS91" s="50">
        <f t="shared" si="82"/>
        <v>2.2916424131286925</v>
      </c>
      <c r="AT91" s="50">
        <f t="shared" si="83"/>
        <v>2.6</v>
      </c>
      <c r="AU91" s="50">
        <f t="shared" si="84"/>
        <v>9</v>
      </c>
      <c r="AV91" s="50">
        <f t="shared" si="85"/>
        <v>1.8605210188381267</v>
      </c>
      <c r="AW91" s="50">
        <f t="shared" si="86"/>
        <v>3.4042553191489362</v>
      </c>
      <c r="AX91" s="50">
        <f t="shared" si="87"/>
        <v>6</v>
      </c>
      <c r="AY91" s="50">
        <f t="shared" si="88"/>
        <v>1.4250519722574924</v>
      </c>
      <c r="AZ91" s="50">
        <f t="shared" si="89"/>
        <v>4.2222222222222223</v>
      </c>
      <c r="BA91" s="50">
        <f t="shared" si="90"/>
        <v>4.2857142857142865</v>
      </c>
      <c r="BB91" s="50">
        <f t="shared" si="91"/>
        <v>1.0116345397539039</v>
      </c>
      <c r="BC91" s="50">
        <f t="shared" si="92"/>
        <v>5.2380952380952381</v>
      </c>
      <c r="BD91" s="50">
        <f t="shared" si="93"/>
        <v>6.4285714285714279</v>
      </c>
      <c r="BE91" s="50">
        <f t="shared" si="94"/>
        <v>1.2147699192813395</v>
      </c>
      <c r="BF91" s="50">
        <f t="shared" si="95"/>
        <v>7.1225071225071233</v>
      </c>
      <c r="BG91" s="50">
        <f t="shared" si="96"/>
        <v>2.5</v>
      </c>
      <c r="BH91" s="50">
        <f t="shared" si="97"/>
        <v>0.35099999999999998</v>
      </c>
      <c r="BI91" s="50">
        <f t="shared" si="98"/>
        <v>9.7222222222222214</v>
      </c>
      <c r="BJ91" s="50">
        <f t="shared" si="99"/>
        <v>2</v>
      </c>
      <c r="BK91" s="50">
        <f t="shared" si="100"/>
        <v>0.20571428571428574</v>
      </c>
      <c r="BL91" s="50">
        <f t="shared" si="101"/>
        <v>13.419913419913422</v>
      </c>
      <c r="BM91" s="50">
        <f t="shared" si="102"/>
        <v>1.8</v>
      </c>
      <c r="BN91" s="50">
        <f t="shared" si="103"/>
        <v>0.1341290322580645</v>
      </c>
      <c r="BO91" s="50">
        <f t="shared" si="104"/>
        <v>18.888888888888889</v>
      </c>
      <c r="BP91" s="50">
        <f t="shared" si="105"/>
        <v>1.8</v>
      </c>
      <c r="BQ91" s="50">
        <f t="shared" si="106"/>
        <v>9.5294117647058821E-2</v>
      </c>
      <c r="BR91" s="50">
        <f t="shared" si="107"/>
        <v>27.407407407407405</v>
      </c>
      <c r="BS91" s="50">
        <f t="shared" si="108"/>
        <v>2.5174825174825175</v>
      </c>
      <c r="BT91" s="50">
        <f t="shared" si="109"/>
        <v>0.1035007703764742</v>
      </c>
      <c r="BU91" s="50">
        <f t="shared" si="110"/>
        <v>41.666666666666671</v>
      </c>
      <c r="BV91" s="50">
        <f t="shared" si="111"/>
        <v>1.5</v>
      </c>
      <c r="BW91" s="50">
        <f t="shared" si="112"/>
        <v>7.6056167628957713E-2</v>
      </c>
      <c r="BX91" s="50">
        <f t="shared" si="113"/>
        <v>68.253968253968239</v>
      </c>
      <c r="BY91" s="50">
        <f t="shared" si="114"/>
        <v>1.3846153846153846</v>
      </c>
      <c r="BZ91" s="50">
        <f t="shared" si="115"/>
        <v>8.7498534503987549E-2</v>
      </c>
      <c r="CA91" s="50">
        <f t="shared" si="116"/>
        <v>127.7777777777778</v>
      </c>
      <c r="CB91" s="50">
        <f t="shared" si="117"/>
        <v>1.2857142857142858</v>
      </c>
      <c r="CC91" s="50">
        <f t="shared" si="118"/>
        <v>0.1003100782635635</v>
      </c>
      <c r="CD91" s="50">
        <f t="shared" si="119"/>
        <v>326.66666666666674</v>
      </c>
      <c r="CE91" s="50">
        <f t="shared" si="120"/>
        <v>1.2</v>
      </c>
      <c r="CF91" s="50">
        <f t="shared" si="121"/>
        <v>0.1061770292680335</v>
      </c>
      <c r="CG91" s="50">
        <f t="shared" si="122"/>
        <v>866.66666666666595</v>
      </c>
      <c r="CH91" s="50">
        <f t="shared" si="123"/>
        <v>1.125</v>
      </c>
      <c r="CI91" s="50">
        <f t="shared" si="124"/>
        <v>0.11529822979072141</v>
      </c>
      <c r="CJ91" s="50">
        <f t="shared" si="125"/>
        <v>1222.222222222221</v>
      </c>
      <c r="CK91" s="50">
        <f t="shared" si="126"/>
        <v>1.125</v>
      </c>
      <c r="CL91" s="50">
        <f t="shared" si="127"/>
        <v>0.1462516065217101</v>
      </c>
      <c r="CM91" s="50">
        <f t="shared" si="128"/>
        <v>47999.999999999956</v>
      </c>
      <c r="CN91" s="50">
        <f t="shared" si="129"/>
        <v>1.0588235294117647</v>
      </c>
      <c r="CO91" s="50">
        <f t="shared" si="130"/>
        <v>6.8532344065693696E-2</v>
      </c>
      <c r="CP91">
        <f t="shared" si="131"/>
        <v>0.39154302663554597</v>
      </c>
      <c r="CQ91">
        <f t="shared" si="132"/>
        <v>68.724533008569921</v>
      </c>
      <c r="CR91">
        <f t="shared" si="133"/>
        <v>69</v>
      </c>
    </row>
    <row r="92" spans="1:99" ht="60">
      <c r="A92" s="248"/>
      <c r="B92" s="76" t="s">
        <v>30</v>
      </c>
      <c r="C92" s="84" t="s">
        <v>14</v>
      </c>
      <c r="D92" s="69">
        <v>4</v>
      </c>
      <c r="E92" s="69">
        <v>18</v>
      </c>
      <c r="F92" s="70">
        <f t="shared" si="135"/>
        <v>4</v>
      </c>
      <c r="G92" s="70">
        <f t="shared" si="69"/>
        <v>4</v>
      </c>
      <c r="H92" s="70">
        <v>4</v>
      </c>
      <c r="I92" s="70">
        <v>4</v>
      </c>
      <c r="J92" s="70">
        <v>3</v>
      </c>
      <c r="K92" s="102">
        <v>5</v>
      </c>
      <c r="L92" s="69" t="s">
        <v>270</v>
      </c>
      <c r="M92" s="69">
        <v>1</v>
      </c>
      <c r="N92" s="70" t="str">
        <f t="shared" si="136"/>
        <v>-</v>
      </c>
      <c r="O92" s="71" t="s">
        <v>257</v>
      </c>
      <c r="P92" s="71" t="s">
        <v>257</v>
      </c>
      <c r="Q92" s="69" t="s">
        <v>257</v>
      </c>
      <c r="R92" s="69" t="s">
        <v>257</v>
      </c>
      <c r="S92" s="69" t="s">
        <v>257</v>
      </c>
      <c r="T92" s="93">
        <v>4</v>
      </c>
      <c r="U92" s="69" t="s">
        <v>329</v>
      </c>
      <c r="V92" s="69">
        <v>1</v>
      </c>
      <c r="W92" s="69">
        <v>4</v>
      </c>
      <c r="X92" s="93">
        <v>10</v>
      </c>
      <c r="Y92" s="69">
        <v>1</v>
      </c>
      <c r="Z92" s="72" t="s">
        <v>252</v>
      </c>
      <c r="AA92" s="69">
        <f>'Способности и классы'!$G$20</f>
        <v>1.2</v>
      </c>
      <c r="AB92" s="69">
        <v>0</v>
      </c>
      <c r="AC92" s="73" t="s">
        <v>509</v>
      </c>
      <c r="AD92" s="73" t="s">
        <v>512</v>
      </c>
      <c r="AE92" s="69">
        <f>1.75*1.6</f>
        <v>2.8000000000000003</v>
      </c>
      <c r="AF92" s="69">
        <v>0</v>
      </c>
      <c r="AG92" s="74"/>
      <c r="AH92" s="75">
        <f t="shared" si="71"/>
        <v>0.35087719298245612</v>
      </c>
      <c r="AI92" s="75">
        <f t="shared" si="72"/>
        <v>180.00000000000003</v>
      </c>
      <c r="AJ92" s="75">
        <f t="shared" si="73"/>
        <v>4.759149430918538</v>
      </c>
      <c r="AK92" s="75">
        <f t="shared" si="74"/>
        <v>1.4814814814814816</v>
      </c>
      <c r="AL92" s="75">
        <f t="shared" si="75"/>
        <v>45.000000000000007</v>
      </c>
      <c r="AM92" s="75">
        <f t="shared" si="76"/>
        <v>2.5567718660656205</v>
      </c>
      <c r="AN92" s="75">
        <f t="shared" si="77"/>
        <v>2.6666666666666665</v>
      </c>
      <c r="AO92" s="75">
        <f t="shared" si="78"/>
        <v>60</v>
      </c>
      <c r="AP92" s="75">
        <f t="shared" si="79"/>
        <v>2.750801917390318</v>
      </c>
      <c r="AQ92" s="75">
        <f t="shared" si="80"/>
        <v>4.0404040404040407</v>
      </c>
      <c r="AR92" s="75">
        <f t="shared" si="81"/>
        <v>14.999999999999998</v>
      </c>
      <c r="AS92" s="75">
        <f t="shared" si="82"/>
        <v>1.6899217087044869</v>
      </c>
      <c r="AT92" s="75">
        <f t="shared" si="83"/>
        <v>5.5913978494623651</v>
      </c>
      <c r="AU92" s="75">
        <f t="shared" si="84"/>
        <v>9</v>
      </c>
      <c r="AV92" s="75">
        <f t="shared" si="85"/>
        <v>1.2687061852987809</v>
      </c>
      <c r="AW92" s="75">
        <f t="shared" si="86"/>
        <v>7.3563218390804606</v>
      </c>
      <c r="AX92" s="75">
        <f t="shared" si="87"/>
        <v>6</v>
      </c>
      <c r="AY92" s="75">
        <f t="shared" si="88"/>
        <v>0.8804031355813553</v>
      </c>
      <c r="AZ92" s="75">
        <f t="shared" si="89"/>
        <v>9.3827160493827151</v>
      </c>
      <c r="BA92" s="75">
        <f t="shared" si="90"/>
        <v>4.2857142857142865</v>
      </c>
      <c r="BB92" s="75">
        <f t="shared" si="91"/>
        <v>0.5448329278876588</v>
      </c>
      <c r="BC92" s="75">
        <f t="shared" si="92"/>
        <v>11.282051282051283</v>
      </c>
      <c r="BD92" s="75">
        <f t="shared" si="93"/>
        <v>6.4285714285714279</v>
      </c>
      <c r="BE92" s="75">
        <f t="shared" si="94"/>
        <v>0.58605730559754665</v>
      </c>
      <c r="BF92" s="75">
        <f t="shared" si="95"/>
        <v>13.888888888888891</v>
      </c>
      <c r="BG92" s="75">
        <f t="shared" si="96"/>
        <v>2.8571428571428572</v>
      </c>
      <c r="BH92" s="75">
        <f t="shared" si="97"/>
        <v>0.20571428571428568</v>
      </c>
      <c r="BI92" s="75">
        <f t="shared" si="98"/>
        <v>16.969696969696969</v>
      </c>
      <c r="BJ92" s="75">
        <f t="shared" si="99"/>
        <v>2.25</v>
      </c>
      <c r="BK92" s="75">
        <f t="shared" si="100"/>
        <v>0.13258928571428572</v>
      </c>
      <c r="BL92" s="75">
        <f t="shared" si="101"/>
        <v>20.666666666666668</v>
      </c>
      <c r="BM92" s="75">
        <f t="shared" si="102"/>
        <v>2</v>
      </c>
      <c r="BN92" s="75">
        <f t="shared" si="103"/>
        <v>9.6774193548387094E-2</v>
      </c>
      <c r="BO92" s="75">
        <f t="shared" si="104"/>
        <v>25.185185185185187</v>
      </c>
      <c r="BP92" s="75">
        <f t="shared" si="105"/>
        <v>1.8</v>
      </c>
      <c r="BQ92" s="75">
        <f t="shared" si="106"/>
        <v>7.1470588235294119E-2</v>
      </c>
      <c r="BR92" s="75">
        <f t="shared" si="107"/>
        <v>29.019607843137255</v>
      </c>
      <c r="BS92" s="75">
        <f t="shared" si="108"/>
        <v>2.5174825174825175</v>
      </c>
      <c r="BT92" s="75">
        <f t="shared" si="109"/>
        <v>9.8030490985180088E-2</v>
      </c>
      <c r="BU92" s="75">
        <f t="shared" si="110"/>
        <v>35.555555555555557</v>
      </c>
      <c r="BV92" s="75">
        <f t="shared" si="111"/>
        <v>1.6363636363636365</v>
      </c>
      <c r="BW92" s="75">
        <f t="shared" si="112"/>
        <v>9.2003335389753665E-2</v>
      </c>
      <c r="BX92" s="75">
        <f t="shared" si="113"/>
        <v>44.102564102564095</v>
      </c>
      <c r="BY92" s="75">
        <f t="shared" si="114"/>
        <v>1.5</v>
      </c>
      <c r="BZ92" s="75">
        <f t="shared" si="115"/>
        <v>0.12085569967438042</v>
      </c>
      <c r="CA92" s="75">
        <f t="shared" si="116"/>
        <v>55.757575757575751</v>
      </c>
      <c r="CB92" s="75">
        <f t="shared" si="117"/>
        <v>1.3846153846153846</v>
      </c>
      <c r="CC92" s="75">
        <f t="shared" si="118"/>
        <v>0.15758418676927086</v>
      </c>
      <c r="CD92" s="75">
        <f t="shared" si="119"/>
        <v>72.592592592592595</v>
      </c>
      <c r="CE92" s="75">
        <f t="shared" si="120"/>
        <v>1.2857142857142858</v>
      </c>
      <c r="CF92" s="75">
        <f t="shared" si="121"/>
        <v>0.19920528896086923</v>
      </c>
      <c r="CG92" s="75">
        <f t="shared" si="122"/>
        <v>86.666666666666671</v>
      </c>
      <c r="CH92" s="75">
        <f t="shared" si="123"/>
        <v>1.2</v>
      </c>
      <c r="CI92" s="75">
        <f t="shared" si="124"/>
        <v>0.24884675087950722</v>
      </c>
      <c r="CJ92" s="75">
        <f t="shared" si="125"/>
        <v>2933.3333333333335</v>
      </c>
      <c r="CK92" s="75">
        <f t="shared" si="126"/>
        <v>1.125</v>
      </c>
      <c r="CL92" s="75">
        <f t="shared" si="127"/>
        <v>0.11495888791365078</v>
      </c>
      <c r="CM92" s="75">
        <f t="shared" si="128"/>
        <v>3200</v>
      </c>
      <c r="CN92" s="75">
        <f t="shared" si="129"/>
        <v>1.125</v>
      </c>
      <c r="CO92" s="75">
        <f t="shared" si="130"/>
        <v>0.13693063937629155</v>
      </c>
      <c r="CP92">
        <f t="shared" si="131"/>
        <v>0.39546371497079214</v>
      </c>
      <c r="CQ92">
        <f t="shared" si="132"/>
        <v>68.998977780657299</v>
      </c>
      <c r="CR92">
        <f t="shared" si="133"/>
        <v>69</v>
      </c>
    </row>
    <row r="93" spans="1:99" ht="21">
      <c r="A93" s="248"/>
      <c r="B93" s="82" t="s">
        <v>209</v>
      </c>
      <c r="C93" s="90" t="s">
        <v>190</v>
      </c>
      <c r="D93" s="26">
        <v>3</v>
      </c>
      <c r="E93" s="26">
        <v>15</v>
      </c>
      <c r="F93" s="27" t="str">
        <f t="shared" si="135"/>
        <v>3-4</v>
      </c>
      <c r="G93" s="27">
        <f t="shared" si="69"/>
        <v>3.5</v>
      </c>
      <c r="H93" s="26">
        <v>3</v>
      </c>
      <c r="I93" s="26">
        <v>4</v>
      </c>
      <c r="J93" s="26">
        <v>1</v>
      </c>
      <c r="K93" s="108">
        <v>13</v>
      </c>
      <c r="L93" s="26" t="s">
        <v>279</v>
      </c>
      <c r="M93" s="26">
        <v>1</v>
      </c>
      <c r="N93" s="27" t="str">
        <f t="shared" si="136"/>
        <v>-</v>
      </c>
      <c r="O93" s="26" t="s">
        <v>257</v>
      </c>
      <c r="P93" s="26" t="s">
        <v>257</v>
      </c>
      <c r="Q93" s="26" t="s">
        <v>257</v>
      </c>
      <c r="R93" s="26" t="s">
        <v>257</v>
      </c>
      <c r="S93" s="26" t="s">
        <v>257</v>
      </c>
      <c r="T93" s="99">
        <v>4</v>
      </c>
      <c r="U93" s="26" t="s">
        <v>310</v>
      </c>
      <c r="V93" s="26">
        <v>1</v>
      </c>
      <c r="W93" s="26">
        <v>4</v>
      </c>
      <c r="X93" s="99">
        <v>13</v>
      </c>
      <c r="Y93" s="26">
        <v>3</v>
      </c>
      <c r="Z93" s="28" t="s">
        <v>231</v>
      </c>
      <c r="AA93" s="26">
        <f>'Способности и классы'!$G$16</f>
        <v>1.4</v>
      </c>
      <c r="AB93" s="26">
        <v>0</v>
      </c>
      <c r="AC93" s="29" t="s">
        <v>537</v>
      </c>
      <c r="AD93" s="29"/>
      <c r="AE93" s="26">
        <v>1.1499999999999999</v>
      </c>
      <c r="AF93" s="26">
        <v>0</v>
      </c>
      <c r="AG93" s="30"/>
      <c r="AH93" s="31">
        <f t="shared" si="71"/>
        <v>0.17495462702715933</v>
      </c>
      <c r="AI93" s="31">
        <f t="shared" si="72"/>
        <v>299.99999999999972</v>
      </c>
      <c r="AJ93" s="31">
        <f t="shared" si="73"/>
        <v>6.4350059898139298</v>
      </c>
      <c r="AK93" s="31">
        <f t="shared" si="74"/>
        <v>0.72168783648703227</v>
      </c>
      <c r="AL93" s="31">
        <f t="shared" si="75"/>
        <v>149.99999999999986</v>
      </c>
      <c r="AM93" s="31">
        <f t="shared" si="76"/>
        <v>4.3388937484794985</v>
      </c>
      <c r="AN93" s="31">
        <f t="shared" si="77"/>
        <v>1.347150628109127</v>
      </c>
      <c r="AO93" s="31">
        <f t="shared" si="78"/>
        <v>50</v>
      </c>
      <c r="AP93" s="31">
        <f t="shared" si="79"/>
        <v>3.2367190215061279</v>
      </c>
      <c r="AQ93" s="31">
        <f t="shared" si="80"/>
        <v>1.9908629972056062</v>
      </c>
      <c r="AR93" s="31">
        <f t="shared" si="81"/>
        <v>50.000000000000014</v>
      </c>
      <c r="AS93" s="31">
        <f t="shared" si="82"/>
        <v>3.6305418877383073</v>
      </c>
      <c r="AT93" s="31">
        <f t="shared" si="83"/>
        <v>2.7798346294315315</v>
      </c>
      <c r="AU93" s="31">
        <f t="shared" si="84"/>
        <v>18.750000000000004</v>
      </c>
      <c r="AV93" s="31">
        <f t="shared" si="85"/>
        <v>2.5971148508885249</v>
      </c>
      <c r="AW93" s="31">
        <f t="shared" si="86"/>
        <v>3.5529247334746201</v>
      </c>
      <c r="AX93" s="31">
        <f t="shared" si="87"/>
        <v>9.9999999999999982</v>
      </c>
      <c r="AY93" s="31">
        <f t="shared" si="88"/>
        <v>1.9093420858941743</v>
      </c>
      <c r="AZ93" s="31">
        <f t="shared" si="89"/>
        <v>4.5706896310845373</v>
      </c>
      <c r="BA93" s="31">
        <f t="shared" si="90"/>
        <v>6.2499999999999991</v>
      </c>
      <c r="BB93" s="31">
        <f t="shared" si="91"/>
        <v>1.2744452155524553</v>
      </c>
      <c r="BC93" s="31">
        <f t="shared" si="92"/>
        <v>5.7735026918962582</v>
      </c>
      <c r="BD93" s="31">
        <f t="shared" si="93"/>
        <v>5.3571428571428568</v>
      </c>
      <c r="BE93" s="31">
        <f t="shared" si="94"/>
        <v>0.9313633891848967</v>
      </c>
      <c r="BF93" s="31">
        <f t="shared" si="95"/>
        <v>6.8732174903526886</v>
      </c>
      <c r="BG93" s="31">
        <f t="shared" si="96"/>
        <v>3.5714285714285712</v>
      </c>
      <c r="BH93" s="31">
        <f t="shared" si="97"/>
        <v>0.51961524227066314</v>
      </c>
      <c r="BI93" s="31">
        <f t="shared" si="98"/>
        <v>8.5083197564786968</v>
      </c>
      <c r="BJ93" s="31">
        <f t="shared" si="99"/>
        <v>2.6785714285714288</v>
      </c>
      <c r="BK93" s="31">
        <f t="shared" si="100"/>
        <v>0.31481790826347578</v>
      </c>
      <c r="BL93" s="31">
        <f t="shared" si="101"/>
        <v>9.9432546360435552</v>
      </c>
      <c r="BM93" s="31">
        <f t="shared" si="102"/>
        <v>2.0833333333333335</v>
      </c>
      <c r="BN93" s="31">
        <f t="shared" si="103"/>
        <v>0.2095222751091384</v>
      </c>
      <c r="BO93" s="31">
        <f t="shared" si="104"/>
        <v>12.268693220279548</v>
      </c>
      <c r="BP93" s="31">
        <f t="shared" si="105"/>
        <v>1.6666666666666667</v>
      </c>
      <c r="BQ93" s="31">
        <f t="shared" si="106"/>
        <v>0.13584712216226488</v>
      </c>
      <c r="BR93" s="31">
        <f t="shared" si="107"/>
        <v>14.24130664001077</v>
      </c>
      <c r="BS93" s="31">
        <f t="shared" si="108"/>
        <v>2.0979020979020979</v>
      </c>
      <c r="BT93" s="31">
        <f t="shared" si="109"/>
        <v>0.1621151530421916</v>
      </c>
      <c r="BU93" s="31">
        <f t="shared" si="110"/>
        <v>19.738470741525663</v>
      </c>
      <c r="BV93" s="31">
        <f t="shared" si="111"/>
        <v>1.3636363636363635</v>
      </c>
      <c r="BW93" s="31">
        <f t="shared" si="112"/>
        <v>0.12604436380426617</v>
      </c>
      <c r="BX93" s="31">
        <f t="shared" si="113"/>
        <v>28.21143360812944</v>
      </c>
      <c r="BY93" s="31">
        <f t="shared" si="114"/>
        <v>1.25</v>
      </c>
      <c r="BZ93" s="31">
        <f t="shared" si="115"/>
        <v>0.14257816979365218</v>
      </c>
      <c r="CA93" s="31">
        <f t="shared" si="116"/>
        <v>37.940160546746846</v>
      </c>
      <c r="CB93" s="31">
        <f t="shared" si="117"/>
        <v>1.1538461538461537</v>
      </c>
      <c r="CC93" s="31">
        <f t="shared" si="118"/>
        <v>0.17439112174534768</v>
      </c>
      <c r="CD93" s="31">
        <f t="shared" si="119"/>
        <v>58.937839979774303</v>
      </c>
      <c r="CE93" s="31">
        <f t="shared" si="120"/>
        <v>1.0714285714285714</v>
      </c>
      <c r="CF93" s="31">
        <f t="shared" si="121"/>
        <v>0.20129250440965363</v>
      </c>
      <c r="CG93" s="31">
        <f t="shared" si="122"/>
        <v>2401.7771198288433</v>
      </c>
      <c r="CH93" s="31">
        <f t="shared" si="123"/>
        <v>1</v>
      </c>
      <c r="CI93" s="31">
        <f t="shared" si="124"/>
        <v>7.9675880475708019E-2</v>
      </c>
      <c r="CJ93" s="31">
        <f t="shared" si="125"/>
        <v>3175.4264805429416</v>
      </c>
      <c r="CK93" s="31">
        <f t="shared" si="126"/>
        <v>0.9375</v>
      </c>
      <c r="CL93" s="31">
        <f t="shared" si="127"/>
        <v>0.10697850733691799</v>
      </c>
      <c r="CM93" s="31">
        <f t="shared" si="128"/>
        <v>4618.8021535170055</v>
      </c>
      <c r="CN93" s="31">
        <f t="shared" si="129"/>
        <v>0.9375</v>
      </c>
      <c r="CO93" s="31">
        <f t="shared" si="130"/>
        <v>0.11936045872049657</v>
      </c>
      <c r="CP93">
        <f t="shared" si="131"/>
        <v>0.40172941359685871</v>
      </c>
      <c r="CQ93">
        <f t="shared" si="132"/>
        <v>69.434202601639669</v>
      </c>
      <c r="CR93">
        <f t="shared" si="133"/>
        <v>70</v>
      </c>
    </row>
    <row r="94" spans="1:99" ht="45">
      <c r="A94" s="248"/>
      <c r="B94" s="76" t="s">
        <v>30</v>
      </c>
      <c r="C94" s="84" t="s">
        <v>237</v>
      </c>
      <c r="D94" s="69">
        <v>3</v>
      </c>
      <c r="E94" s="69">
        <v>12</v>
      </c>
      <c r="F94" s="70">
        <f t="shared" si="135"/>
        <v>4</v>
      </c>
      <c r="G94" s="70">
        <f t="shared" si="69"/>
        <v>4</v>
      </c>
      <c r="H94" s="70">
        <v>4</v>
      </c>
      <c r="I94" s="70">
        <v>4</v>
      </c>
      <c r="J94" s="70">
        <v>3</v>
      </c>
      <c r="K94" s="102">
        <v>10</v>
      </c>
      <c r="L94" s="69" t="s">
        <v>270</v>
      </c>
      <c r="M94" s="69">
        <v>1</v>
      </c>
      <c r="N94" s="70" t="str">
        <f t="shared" si="136"/>
        <v>-</v>
      </c>
      <c r="O94" s="71" t="s">
        <v>257</v>
      </c>
      <c r="P94" s="71" t="s">
        <v>257</v>
      </c>
      <c r="Q94" s="69" t="s">
        <v>257</v>
      </c>
      <c r="R94" s="69" t="s">
        <v>257</v>
      </c>
      <c r="S94" s="69" t="s">
        <v>257</v>
      </c>
      <c r="T94" s="93">
        <v>2</v>
      </c>
      <c r="U94" s="69" t="s">
        <v>313</v>
      </c>
      <c r="V94" s="69">
        <v>1</v>
      </c>
      <c r="W94" s="69">
        <v>4</v>
      </c>
      <c r="X94" s="93">
        <v>9</v>
      </c>
      <c r="Y94" s="69">
        <v>1</v>
      </c>
      <c r="Z94" s="72" t="s">
        <v>233</v>
      </c>
      <c r="AA94" s="69">
        <f>'Способности и классы'!$G$28</f>
        <v>1.1499999999999999</v>
      </c>
      <c r="AB94" s="69">
        <v>0</v>
      </c>
      <c r="AC94" s="73" t="s">
        <v>520</v>
      </c>
      <c r="AD94" s="73" t="s">
        <v>605</v>
      </c>
      <c r="AE94" s="69">
        <f>1.6</f>
        <v>1.6</v>
      </c>
      <c r="AF94" s="69">
        <v>12</v>
      </c>
      <c r="AG94" s="74"/>
      <c r="AH94" s="75">
        <f t="shared" si="71"/>
        <v>0.17543859649122806</v>
      </c>
      <c r="AI94" s="75">
        <f t="shared" si="72"/>
        <v>60.000000000000014</v>
      </c>
      <c r="AJ94" s="75">
        <f t="shared" si="73"/>
        <v>4.3003769612566449</v>
      </c>
      <c r="AK94" s="75">
        <f t="shared" si="74"/>
        <v>0.74074074074074081</v>
      </c>
      <c r="AL94" s="75">
        <f t="shared" si="75"/>
        <v>19.999999999999996</v>
      </c>
      <c r="AM94" s="75">
        <f t="shared" si="76"/>
        <v>2.4752840030663257</v>
      </c>
      <c r="AN94" s="75">
        <f t="shared" si="77"/>
        <v>1.3333333333333333</v>
      </c>
      <c r="AO94" s="75">
        <f t="shared" si="78"/>
        <v>26.666666666666668</v>
      </c>
      <c r="AP94" s="75">
        <f t="shared" si="79"/>
        <v>2.6474925616252207</v>
      </c>
      <c r="AQ94" s="75">
        <f t="shared" si="80"/>
        <v>2.0202020202020203</v>
      </c>
      <c r="AR94" s="75">
        <f t="shared" si="81"/>
        <v>6</v>
      </c>
      <c r="AS94" s="75">
        <f t="shared" si="82"/>
        <v>1.5456194695044427</v>
      </c>
      <c r="AT94" s="75">
        <f t="shared" si="83"/>
        <v>2.7956989247311825</v>
      </c>
      <c r="AU94" s="75">
        <f t="shared" si="84"/>
        <v>4</v>
      </c>
      <c r="AV94" s="75">
        <f t="shared" si="85"/>
        <v>1.1961476626107794</v>
      </c>
      <c r="AW94" s="75">
        <f t="shared" si="86"/>
        <v>3.6781609195402303</v>
      </c>
      <c r="AX94" s="75">
        <f t="shared" si="87"/>
        <v>3.4285714285714284</v>
      </c>
      <c r="AY94" s="75">
        <f t="shared" si="88"/>
        <v>0.95703219414121077</v>
      </c>
      <c r="AZ94" s="75">
        <f t="shared" si="89"/>
        <v>4.6913580246913575</v>
      </c>
      <c r="BA94" s="75">
        <f t="shared" si="90"/>
        <v>2.4999999999999996</v>
      </c>
      <c r="BB94" s="75">
        <f t="shared" si="91"/>
        <v>0.61396994055469634</v>
      </c>
      <c r="BC94" s="75">
        <f t="shared" si="92"/>
        <v>5.6410256410256414</v>
      </c>
      <c r="BD94" s="75">
        <f t="shared" si="93"/>
        <v>4.2857142857142856</v>
      </c>
      <c r="BE94" s="75">
        <f t="shared" si="94"/>
        <v>0.7702503136999973</v>
      </c>
      <c r="BF94" s="75">
        <f t="shared" si="95"/>
        <v>6.9444444444444455</v>
      </c>
      <c r="BG94" s="75">
        <f t="shared" si="96"/>
        <v>1.5</v>
      </c>
      <c r="BH94" s="75">
        <f t="shared" si="97"/>
        <v>0.21599999999999997</v>
      </c>
      <c r="BI94" s="75">
        <f t="shared" si="98"/>
        <v>8.4848484848484844</v>
      </c>
      <c r="BJ94" s="75">
        <f t="shared" si="99"/>
        <v>1.3333333333333333</v>
      </c>
      <c r="BK94" s="75">
        <f t="shared" si="100"/>
        <v>0.15714285714285714</v>
      </c>
      <c r="BL94" s="75">
        <f t="shared" si="101"/>
        <v>10.333333333333334</v>
      </c>
      <c r="BM94" s="75">
        <f t="shared" si="102"/>
        <v>1.2</v>
      </c>
      <c r="BN94" s="75">
        <f t="shared" si="103"/>
        <v>0.11612903225806451</v>
      </c>
      <c r="BO94" s="75">
        <f t="shared" si="104"/>
        <v>12.592592592592593</v>
      </c>
      <c r="BP94" s="75">
        <f t="shared" si="105"/>
        <v>1.0909090909090908</v>
      </c>
      <c r="BQ94" s="75">
        <f t="shared" si="106"/>
        <v>8.6631016042780742E-2</v>
      </c>
      <c r="BR94" s="75">
        <f t="shared" si="107"/>
        <v>14.509803921568627</v>
      </c>
      <c r="BS94" s="75">
        <f t="shared" si="108"/>
        <v>1.5384615384615383</v>
      </c>
      <c r="BT94" s="75">
        <f t="shared" si="109"/>
        <v>0.11861888700078309</v>
      </c>
      <c r="BU94" s="75">
        <f t="shared" si="110"/>
        <v>17.777777777777779</v>
      </c>
      <c r="BV94" s="75">
        <f t="shared" si="111"/>
        <v>0.92307692307692313</v>
      </c>
      <c r="BW94" s="75">
        <f t="shared" si="112"/>
        <v>0.10101929327913854</v>
      </c>
      <c r="BX94" s="75">
        <f t="shared" si="113"/>
        <v>22.051282051282048</v>
      </c>
      <c r="BY94" s="75">
        <f t="shared" si="114"/>
        <v>0.8571428571428571</v>
      </c>
      <c r="BZ94" s="75">
        <f t="shared" si="115"/>
        <v>0.13137481087850519</v>
      </c>
      <c r="CA94" s="75">
        <f t="shared" si="116"/>
        <v>27.878787878787875</v>
      </c>
      <c r="CB94" s="75">
        <f t="shared" si="117"/>
        <v>0.8</v>
      </c>
      <c r="CC94" s="75">
        <f t="shared" si="118"/>
        <v>0.16939791077198399</v>
      </c>
      <c r="CD94" s="75">
        <f t="shared" si="119"/>
        <v>36.296296296296298</v>
      </c>
      <c r="CE94" s="75">
        <f t="shared" si="120"/>
        <v>0.8</v>
      </c>
      <c r="CF94" s="75">
        <f t="shared" si="121"/>
        <v>0.2174157841402059</v>
      </c>
      <c r="CG94" s="75">
        <f t="shared" si="122"/>
        <v>43.333333333333336</v>
      </c>
      <c r="CH94" s="75">
        <f t="shared" si="123"/>
        <v>0.75</v>
      </c>
      <c r="CI94" s="75">
        <f t="shared" si="124"/>
        <v>0.26756403018072478</v>
      </c>
      <c r="CJ94" s="75">
        <f t="shared" si="125"/>
        <v>1466.6666666666667</v>
      </c>
      <c r="CK94" s="75">
        <f t="shared" si="126"/>
        <v>0.70588235294117652</v>
      </c>
      <c r="CL94" s="75">
        <f t="shared" si="127"/>
        <v>0.1223658547828237</v>
      </c>
      <c r="CM94" s="75">
        <f t="shared" si="128"/>
        <v>1600</v>
      </c>
      <c r="CN94" s="75">
        <f t="shared" si="129"/>
        <v>0.66666666666666663</v>
      </c>
      <c r="CO94" s="75">
        <f t="shared" si="130"/>
        <v>0.14287202148493997</v>
      </c>
      <c r="CP94">
        <f t="shared" si="131"/>
        <v>0.25046120337562555</v>
      </c>
      <c r="CQ94">
        <f t="shared" si="132"/>
        <v>69.477277001170222</v>
      </c>
      <c r="CR94">
        <f t="shared" si="133"/>
        <v>70</v>
      </c>
    </row>
    <row r="95" spans="1:99" ht="30">
      <c r="A95" s="248"/>
      <c r="B95" s="144" t="s">
        <v>52</v>
      </c>
      <c r="C95" s="145" t="s">
        <v>55</v>
      </c>
      <c r="D95" s="146">
        <v>3</v>
      </c>
      <c r="E95" s="146">
        <v>14</v>
      </c>
      <c r="F95" s="147" t="str">
        <f t="shared" si="135"/>
        <v>1-6</v>
      </c>
      <c r="G95" s="147">
        <f t="shared" si="69"/>
        <v>3.5</v>
      </c>
      <c r="H95" s="146">
        <v>1</v>
      </c>
      <c r="I95" s="146">
        <v>6</v>
      </c>
      <c r="J95" s="146">
        <v>1</v>
      </c>
      <c r="K95" s="148">
        <v>9</v>
      </c>
      <c r="L95" s="146" t="s">
        <v>274</v>
      </c>
      <c r="M95" s="146">
        <v>1</v>
      </c>
      <c r="N95" s="147">
        <f t="shared" si="136"/>
        <v>2</v>
      </c>
      <c r="O95" s="146">
        <v>2</v>
      </c>
      <c r="P95" s="146">
        <v>2</v>
      </c>
      <c r="Q95" s="146">
        <v>1</v>
      </c>
      <c r="R95" s="146">
        <v>10</v>
      </c>
      <c r="S95" s="146" t="s">
        <v>279</v>
      </c>
      <c r="T95" s="149">
        <v>4</v>
      </c>
      <c r="U95" s="146" t="s">
        <v>324</v>
      </c>
      <c r="V95" s="146">
        <v>1</v>
      </c>
      <c r="W95" s="146">
        <v>3</v>
      </c>
      <c r="X95" s="149">
        <v>13</v>
      </c>
      <c r="Y95" s="146">
        <v>3</v>
      </c>
      <c r="Z95" s="150" t="s">
        <v>244</v>
      </c>
      <c r="AA95" s="146">
        <f>'Способности и классы'!$G$19</f>
        <v>1.4</v>
      </c>
      <c r="AB95" s="146">
        <v>0</v>
      </c>
      <c r="AC95" s="151" t="s">
        <v>634</v>
      </c>
      <c r="AD95" s="151"/>
      <c r="AE95" s="146">
        <f>1.2*1.66</f>
        <v>1.9919999999999998</v>
      </c>
      <c r="AF95" s="146">
        <v>0</v>
      </c>
      <c r="AG95" s="152"/>
      <c r="AH95" s="153">
        <f t="shared" si="71"/>
        <v>0.17495462702715933</v>
      </c>
      <c r="AI95" s="153">
        <f t="shared" si="72"/>
        <v>279.99999999999977</v>
      </c>
      <c r="AJ95" s="153">
        <f t="shared" si="73"/>
        <v>6.3249653351757109</v>
      </c>
      <c r="AK95" s="153">
        <f t="shared" si="74"/>
        <v>0.72168783648703227</v>
      </c>
      <c r="AL95" s="153">
        <f t="shared" si="75"/>
        <v>139.99999999999989</v>
      </c>
      <c r="AM95" s="153">
        <f t="shared" si="76"/>
        <v>4.2573477789734318</v>
      </c>
      <c r="AN95" s="153">
        <f t="shared" si="77"/>
        <v>1.347150628109127</v>
      </c>
      <c r="AO95" s="153">
        <f t="shared" si="78"/>
        <v>46.666666666666671</v>
      </c>
      <c r="AP95" s="153">
        <f t="shared" si="79"/>
        <v>3.1649507220219344</v>
      </c>
      <c r="AQ95" s="153">
        <f t="shared" si="80"/>
        <v>1.9908629972056062</v>
      </c>
      <c r="AR95" s="153">
        <f t="shared" si="81"/>
        <v>46.666666666666679</v>
      </c>
      <c r="AS95" s="153">
        <f t="shared" si="82"/>
        <v>3.5317191683096056</v>
      </c>
      <c r="AT95" s="153">
        <f t="shared" si="83"/>
        <v>2.7798346294315315</v>
      </c>
      <c r="AU95" s="153">
        <f t="shared" si="84"/>
        <v>17.500000000000004</v>
      </c>
      <c r="AV95" s="153">
        <f t="shared" si="85"/>
        <v>2.5090513171566147</v>
      </c>
      <c r="AW95" s="153">
        <f t="shared" si="86"/>
        <v>3.5529247334746201</v>
      </c>
      <c r="AX95" s="153">
        <f t="shared" si="87"/>
        <v>9.3333333333333321</v>
      </c>
      <c r="AY95" s="153">
        <f t="shared" si="88"/>
        <v>1.8287600710286038</v>
      </c>
      <c r="AZ95" s="153">
        <f t="shared" si="89"/>
        <v>4.5706896310845373</v>
      </c>
      <c r="BA95" s="153">
        <f t="shared" si="90"/>
        <v>5.8333333333333321</v>
      </c>
      <c r="BB95" s="153">
        <f t="shared" si="91"/>
        <v>1.2080910672369374</v>
      </c>
      <c r="BC95" s="153">
        <f t="shared" si="92"/>
        <v>5.7735026918962582</v>
      </c>
      <c r="BD95" s="153">
        <f t="shared" si="93"/>
        <v>4.9999999999999991</v>
      </c>
      <c r="BE95" s="153">
        <f t="shared" si="94"/>
        <v>0.87227635499634781</v>
      </c>
      <c r="BF95" s="153">
        <f t="shared" si="95"/>
        <v>6.8732174903526886</v>
      </c>
      <c r="BG95" s="153">
        <f t="shared" si="96"/>
        <v>3.333333333333333</v>
      </c>
      <c r="BH95" s="153">
        <f t="shared" si="97"/>
        <v>0.48497422611928553</v>
      </c>
      <c r="BI95" s="153">
        <f t="shared" si="98"/>
        <v>9.4536886183096627</v>
      </c>
      <c r="BJ95" s="153">
        <f t="shared" si="99"/>
        <v>2.5</v>
      </c>
      <c r="BK95" s="153">
        <f t="shared" si="100"/>
        <v>0.26444704294131965</v>
      </c>
      <c r="BL95" s="153">
        <f t="shared" si="101"/>
        <v>12.429068295054442</v>
      </c>
      <c r="BM95" s="153">
        <f t="shared" si="102"/>
        <v>1.9444444444444444</v>
      </c>
      <c r="BN95" s="153">
        <f t="shared" si="103"/>
        <v>0.15644329874815668</v>
      </c>
      <c r="BO95" s="153">
        <f t="shared" si="104"/>
        <v>17.526704600399356</v>
      </c>
      <c r="BP95" s="153">
        <f t="shared" si="105"/>
        <v>1.5555555555555556</v>
      </c>
      <c r="BQ95" s="153">
        <f t="shared" si="106"/>
        <v>8.8753453146013045E-2</v>
      </c>
      <c r="BR95" s="153">
        <f t="shared" si="107"/>
        <v>23.735511066684619</v>
      </c>
      <c r="BS95" s="153">
        <f t="shared" si="108"/>
        <v>1.9580419580419579</v>
      </c>
      <c r="BT95" s="153">
        <f t="shared" si="109"/>
        <v>9.3454934250531196E-2</v>
      </c>
      <c r="BU95" s="153">
        <f t="shared" si="110"/>
        <v>35.529247334746202</v>
      </c>
      <c r="BV95" s="153">
        <f t="shared" si="111"/>
        <v>1.2727272727272727</v>
      </c>
      <c r="BW95" s="153">
        <f t="shared" si="112"/>
        <v>7.5764496420209188E-2</v>
      </c>
      <c r="BX95" s="153">
        <f t="shared" si="113"/>
        <v>56.422867216258879</v>
      </c>
      <c r="BY95" s="153">
        <f t="shared" si="114"/>
        <v>1.1666666666666667</v>
      </c>
      <c r="BZ95" s="153">
        <f t="shared" si="115"/>
        <v>8.854871714134438E-2</v>
      </c>
      <c r="CA95" s="153">
        <f t="shared" si="116"/>
        <v>88.527041275742604</v>
      </c>
      <c r="CB95" s="153">
        <f t="shared" si="117"/>
        <v>1.0769230769230769</v>
      </c>
      <c r="CC95" s="153">
        <f t="shared" si="118"/>
        <v>0.11029462968540343</v>
      </c>
      <c r="CD95" s="153">
        <f t="shared" si="119"/>
        <v>176.81351993932293</v>
      </c>
      <c r="CE95" s="153">
        <f t="shared" si="120"/>
        <v>1</v>
      </c>
      <c r="CF95" s="153">
        <f t="shared" si="121"/>
        <v>0.12618095556848316</v>
      </c>
      <c r="CG95" s="153">
        <f t="shared" si="122"/>
        <v>12008.885599144218</v>
      </c>
      <c r="CH95" s="153">
        <f t="shared" si="123"/>
        <v>0.93333333333333335</v>
      </c>
      <c r="CI95" s="153">
        <f t="shared" si="124"/>
        <v>4.6176772240810175E-2</v>
      </c>
      <c r="CJ95" s="153">
        <f t="shared" si="125"/>
        <v>25403.411844343515</v>
      </c>
      <c r="CK95" s="153">
        <f t="shared" si="126"/>
        <v>0.875</v>
      </c>
      <c r="CL95" s="153">
        <f t="shared" si="127"/>
        <v>5.9252530303912407E-2</v>
      </c>
      <c r="CM95" s="153">
        <f t="shared" si="128"/>
        <v>27712.812921102013</v>
      </c>
      <c r="CN95" s="153">
        <f t="shared" si="129"/>
        <v>0.875</v>
      </c>
      <c r="CO95" s="153">
        <f t="shared" si="130"/>
        <v>7.4960394028788832E-2</v>
      </c>
      <c r="CP95">
        <f t="shared" si="131"/>
        <v>0.40930820451866051</v>
      </c>
      <c r="CQ95">
        <f t="shared" si="132"/>
        <v>69.955228587210016</v>
      </c>
      <c r="CR95">
        <f t="shared" si="133"/>
        <v>70</v>
      </c>
    </row>
    <row r="96" spans="1:99" ht="30">
      <c r="A96" s="248"/>
      <c r="B96" s="125" t="s">
        <v>31</v>
      </c>
      <c r="C96" s="92" t="s">
        <v>40</v>
      </c>
      <c r="D96" s="63">
        <v>3</v>
      </c>
      <c r="E96" s="63">
        <v>14</v>
      </c>
      <c r="F96" s="64">
        <f t="shared" si="135"/>
        <v>5</v>
      </c>
      <c r="G96" s="64">
        <f t="shared" si="69"/>
        <v>5</v>
      </c>
      <c r="H96" s="63">
        <v>5</v>
      </c>
      <c r="I96" s="63">
        <v>5</v>
      </c>
      <c r="J96" s="63">
        <v>1</v>
      </c>
      <c r="K96" s="110">
        <v>9</v>
      </c>
      <c r="L96" s="63" t="s">
        <v>269</v>
      </c>
      <c r="M96" s="63">
        <v>1</v>
      </c>
      <c r="N96" s="64" t="str">
        <f t="shared" si="136"/>
        <v>-</v>
      </c>
      <c r="O96" s="63" t="s">
        <v>257</v>
      </c>
      <c r="P96" s="63" t="s">
        <v>257</v>
      </c>
      <c r="Q96" s="63" t="s">
        <v>257</v>
      </c>
      <c r="R96" s="63" t="s">
        <v>257</v>
      </c>
      <c r="S96" s="63" t="s">
        <v>257</v>
      </c>
      <c r="T96" s="101">
        <v>14</v>
      </c>
      <c r="U96" s="63" t="s">
        <v>315</v>
      </c>
      <c r="V96" s="63">
        <v>1</v>
      </c>
      <c r="W96" s="63">
        <v>4</v>
      </c>
      <c r="X96" s="101">
        <v>10</v>
      </c>
      <c r="Y96" s="63">
        <v>1</v>
      </c>
      <c r="Z96" s="65" t="s">
        <v>233</v>
      </c>
      <c r="AA96" s="63">
        <f>'Способности и классы'!$G$28</f>
        <v>1.1499999999999999</v>
      </c>
      <c r="AB96" s="63">
        <v>0</v>
      </c>
      <c r="AC96" s="66" t="s">
        <v>771</v>
      </c>
      <c r="AD96" s="66"/>
      <c r="AE96" s="63">
        <v>1.3</v>
      </c>
      <c r="AF96" s="63">
        <v>0</v>
      </c>
      <c r="AG96" s="67"/>
      <c r="AH96" s="68">
        <f t="shared" si="71"/>
        <v>0.20833333333333334</v>
      </c>
      <c r="AI96" s="68">
        <f t="shared" si="72"/>
        <v>5600.0000000000009</v>
      </c>
      <c r="AJ96" s="68">
        <f t="shared" si="73"/>
        <v>12.804343491774716</v>
      </c>
      <c r="AK96" s="68">
        <f t="shared" si="74"/>
        <v>0.88888888888888884</v>
      </c>
      <c r="AL96" s="68">
        <f t="shared" si="75"/>
        <v>2800.0000000000005</v>
      </c>
      <c r="AM96" s="68">
        <f t="shared" si="76"/>
        <v>9.162951805196343</v>
      </c>
      <c r="AN96" s="68">
        <f t="shared" si="77"/>
        <v>1.6279069767441861</v>
      </c>
      <c r="AO96" s="68">
        <f t="shared" si="78"/>
        <v>93.333333333333343</v>
      </c>
      <c r="AP96" s="68">
        <f t="shared" si="79"/>
        <v>3.7280552282085528</v>
      </c>
      <c r="AQ96" s="68">
        <f t="shared" si="80"/>
        <v>2.4390243902439028</v>
      </c>
      <c r="AR96" s="68">
        <f t="shared" si="81"/>
        <v>35</v>
      </c>
      <c r="AS96" s="68">
        <f t="shared" si="82"/>
        <v>2.9022896991225764</v>
      </c>
      <c r="AT96" s="68">
        <f t="shared" si="83"/>
        <v>3.3333333333333335</v>
      </c>
      <c r="AU96" s="68">
        <f t="shared" si="84"/>
        <v>14</v>
      </c>
      <c r="AV96" s="68">
        <f t="shared" si="85"/>
        <v>2.0493901531919199</v>
      </c>
      <c r="AW96" s="68">
        <f t="shared" si="86"/>
        <v>4.4444444444444446</v>
      </c>
      <c r="AX96" s="68">
        <f t="shared" si="87"/>
        <v>11.666666666666668</v>
      </c>
      <c r="AY96" s="68">
        <f t="shared" si="88"/>
        <v>1.8279142450389056</v>
      </c>
      <c r="AZ96" s="68">
        <f t="shared" si="89"/>
        <v>5.5882352941176476</v>
      </c>
      <c r="BA96" s="68">
        <f t="shared" si="90"/>
        <v>6.6666666666666679</v>
      </c>
      <c r="BB96" s="68">
        <f t="shared" si="91"/>
        <v>1.1465457641761301</v>
      </c>
      <c r="BC96" s="68">
        <f t="shared" si="92"/>
        <v>6.875</v>
      </c>
      <c r="BD96" s="68">
        <f t="shared" si="93"/>
        <v>11.666666666666664</v>
      </c>
      <c r="BE96" s="68">
        <f t="shared" si="94"/>
        <v>1.6526861316584933</v>
      </c>
      <c r="BF96" s="68">
        <f t="shared" si="95"/>
        <v>8.3333333333333339</v>
      </c>
      <c r="BG96" s="68">
        <f t="shared" si="96"/>
        <v>5.1851851851851851</v>
      </c>
      <c r="BH96" s="68">
        <f t="shared" si="97"/>
        <v>0.62222222222222212</v>
      </c>
      <c r="BI96" s="68">
        <f t="shared" si="98"/>
        <v>11.522633744855966</v>
      </c>
      <c r="BJ96" s="68">
        <f t="shared" si="99"/>
        <v>3.5</v>
      </c>
      <c r="BK96" s="68">
        <f t="shared" si="100"/>
        <v>0.30375000000000002</v>
      </c>
      <c r="BL96" s="68">
        <f t="shared" si="101"/>
        <v>15.5</v>
      </c>
      <c r="BM96" s="68">
        <f t="shared" si="102"/>
        <v>3.5</v>
      </c>
      <c r="BN96" s="68">
        <f t="shared" si="103"/>
        <v>0.22580645161290322</v>
      </c>
      <c r="BO96" s="68">
        <f t="shared" si="104"/>
        <v>21.118012422360248</v>
      </c>
      <c r="BP96" s="68">
        <f t="shared" si="105"/>
        <v>3.5</v>
      </c>
      <c r="BQ96" s="68">
        <f t="shared" si="106"/>
        <v>0.16573529411764706</v>
      </c>
      <c r="BR96" s="68">
        <f t="shared" si="107"/>
        <v>29.365079365079364</v>
      </c>
      <c r="BS96" s="68">
        <f t="shared" si="108"/>
        <v>4.3076923076923075</v>
      </c>
      <c r="BT96" s="68">
        <f t="shared" si="109"/>
        <v>0.16147036275919099</v>
      </c>
      <c r="BU96" s="68">
        <f t="shared" si="110"/>
        <v>44.444444444444443</v>
      </c>
      <c r="BV96" s="68">
        <f t="shared" si="111"/>
        <v>2.8</v>
      </c>
      <c r="BW96" s="68">
        <f t="shared" si="112"/>
        <v>0.11735157583653424</v>
      </c>
      <c r="BX96" s="68">
        <f t="shared" si="113"/>
        <v>67.187499999999986</v>
      </c>
      <c r="BY96" s="68">
        <f t="shared" si="114"/>
        <v>2.3333333333333335</v>
      </c>
      <c r="BZ96" s="68">
        <f t="shared" si="115"/>
        <v>0.12244193655031455</v>
      </c>
      <c r="CA96" s="68">
        <f t="shared" si="116"/>
        <v>109.52380952380952</v>
      </c>
      <c r="CB96" s="68">
        <f t="shared" si="117"/>
        <v>2.3333333333333335</v>
      </c>
      <c r="CC96" s="68">
        <f t="shared" si="118"/>
        <v>0.14596008983995234</v>
      </c>
      <c r="CD96" s="68">
        <f t="shared" si="119"/>
        <v>204.16666666666671</v>
      </c>
      <c r="CE96" s="68">
        <f t="shared" si="120"/>
        <v>2.3333333333333335</v>
      </c>
      <c r="CF96" s="68">
        <f t="shared" si="121"/>
        <v>0.16718479568822031</v>
      </c>
      <c r="CG96" s="68">
        <f t="shared" si="122"/>
        <v>577.77777777777794</v>
      </c>
      <c r="CH96" s="68">
        <f t="shared" si="123"/>
        <v>2</v>
      </c>
      <c r="CI96" s="68">
        <f t="shared" si="124"/>
        <v>0.15858513545367242</v>
      </c>
      <c r="CJ96" s="68">
        <f t="shared" si="125"/>
        <v>43999.999999999964</v>
      </c>
      <c r="CK96" s="68">
        <f t="shared" si="126"/>
        <v>2</v>
      </c>
      <c r="CL96" s="68">
        <f t="shared" si="127"/>
        <v>6.3949000761152897E-2</v>
      </c>
      <c r="CM96" s="68">
        <f t="shared" si="128"/>
        <v>47999.999999999956</v>
      </c>
      <c r="CN96" s="68">
        <f t="shared" si="129"/>
        <v>2</v>
      </c>
      <c r="CO96" s="68">
        <f t="shared" si="130"/>
        <v>8.0342841894465181E-2</v>
      </c>
      <c r="CP96">
        <f t="shared" si="131"/>
        <v>0.4182914045063697</v>
      </c>
      <c r="CQ96">
        <f t="shared" si="132"/>
        <v>70.565362378346279</v>
      </c>
      <c r="CR96">
        <f t="shared" si="133"/>
        <v>71</v>
      </c>
    </row>
    <row r="97" spans="1:96" ht="45">
      <c r="A97" s="248"/>
      <c r="B97" s="81" t="s">
        <v>186</v>
      </c>
      <c r="C97" s="89" t="s">
        <v>171</v>
      </c>
      <c r="D97" s="51">
        <v>3</v>
      </c>
      <c r="E97" s="51">
        <v>20</v>
      </c>
      <c r="F97" s="52" t="str">
        <f t="shared" si="135"/>
        <v>4-6</v>
      </c>
      <c r="G97" s="52">
        <f t="shared" si="69"/>
        <v>5</v>
      </c>
      <c r="H97" s="51">
        <v>4</v>
      </c>
      <c r="I97" s="51">
        <v>6</v>
      </c>
      <c r="J97" s="51">
        <v>1</v>
      </c>
      <c r="K97" s="107">
        <v>7</v>
      </c>
      <c r="L97" s="51" t="s">
        <v>280</v>
      </c>
      <c r="M97" s="51">
        <v>1</v>
      </c>
      <c r="N97" s="52" t="str">
        <f t="shared" si="136"/>
        <v>-</v>
      </c>
      <c r="O97" s="51" t="s">
        <v>257</v>
      </c>
      <c r="P97" s="51" t="s">
        <v>257</v>
      </c>
      <c r="Q97" s="51" t="s">
        <v>257</v>
      </c>
      <c r="R97" s="51" t="s">
        <v>257</v>
      </c>
      <c r="S97" s="51" t="s">
        <v>257</v>
      </c>
      <c r="T97" s="98">
        <v>8</v>
      </c>
      <c r="U97" s="51" t="s">
        <v>315</v>
      </c>
      <c r="V97" s="51">
        <v>1</v>
      </c>
      <c r="W97" s="51">
        <v>6</v>
      </c>
      <c r="X97" s="98">
        <v>6</v>
      </c>
      <c r="Y97" s="51">
        <v>2</v>
      </c>
      <c r="Z97" s="53" t="s">
        <v>233</v>
      </c>
      <c r="AA97" s="51">
        <f>'Способности и классы'!$G$28</f>
        <v>1.1499999999999999</v>
      </c>
      <c r="AB97" s="51">
        <v>0</v>
      </c>
      <c r="AC97" s="54" t="s">
        <v>764</v>
      </c>
      <c r="AD97" s="54"/>
      <c r="AE97" s="51">
        <f>1.2*1.2*1.5</f>
        <v>2.16</v>
      </c>
      <c r="AF97" s="51">
        <v>0</v>
      </c>
      <c r="AG97" s="55"/>
      <c r="AH97" s="56">
        <f t="shared" si="71"/>
        <v>0.14731391274719741</v>
      </c>
      <c r="AI97" s="56">
        <f t="shared" si="72"/>
        <v>1600</v>
      </c>
      <c r="AJ97" s="56">
        <f t="shared" si="73"/>
        <v>10.208667395366591</v>
      </c>
      <c r="AK97" s="56">
        <f t="shared" si="74"/>
        <v>0.62853936105470887</v>
      </c>
      <c r="AL97" s="56">
        <f t="shared" si="75"/>
        <v>33.333333333333336</v>
      </c>
      <c r="AM97" s="56">
        <f t="shared" si="76"/>
        <v>2.9802330253773781</v>
      </c>
      <c r="AN97" s="56">
        <f t="shared" si="77"/>
        <v>1.1511040623967053</v>
      </c>
      <c r="AO97" s="56">
        <f t="shared" si="78"/>
        <v>66.666666666666671</v>
      </c>
      <c r="AP97" s="56">
        <f t="shared" si="79"/>
        <v>3.7403143215355521</v>
      </c>
      <c r="AQ97" s="56">
        <f t="shared" si="80"/>
        <v>1.7246506858208477</v>
      </c>
      <c r="AR97" s="56">
        <f t="shared" si="81"/>
        <v>8.3333333333333321</v>
      </c>
      <c r="AS97" s="56">
        <f t="shared" si="82"/>
        <v>1.8777900928213149</v>
      </c>
      <c r="AT97" s="56">
        <f t="shared" si="83"/>
        <v>2.3570226039551585</v>
      </c>
      <c r="AU97" s="56">
        <f t="shared" si="84"/>
        <v>7.4074074074074066</v>
      </c>
      <c r="AV97" s="56">
        <f t="shared" si="85"/>
        <v>1.7727652989816627</v>
      </c>
      <c r="AW97" s="56">
        <f t="shared" si="86"/>
        <v>3.1426968052735447</v>
      </c>
      <c r="AX97" s="56">
        <f t="shared" si="87"/>
        <v>5</v>
      </c>
      <c r="AY97" s="56">
        <f t="shared" si="88"/>
        <v>1.3367253991653067</v>
      </c>
      <c r="AZ97" s="56">
        <f t="shared" si="89"/>
        <v>3.951479071336589</v>
      </c>
      <c r="BA97" s="56">
        <f t="shared" si="90"/>
        <v>5</v>
      </c>
      <c r="BB97" s="56">
        <f t="shared" si="91"/>
        <v>1.2000877333621067</v>
      </c>
      <c r="BC97" s="56">
        <f t="shared" si="92"/>
        <v>5.401510134063904</v>
      </c>
      <c r="BD97" s="56">
        <f t="shared" si="93"/>
        <v>10</v>
      </c>
      <c r="BE97" s="56">
        <f t="shared" si="94"/>
        <v>1.7951905958948142</v>
      </c>
      <c r="BF97" s="56">
        <f t="shared" si="95"/>
        <v>7.3656956373598677</v>
      </c>
      <c r="BG97" s="56">
        <f t="shared" si="96"/>
        <v>3.3333333333333335</v>
      </c>
      <c r="BH97" s="56">
        <f t="shared" si="97"/>
        <v>0.45254833995939059</v>
      </c>
      <c r="BI97" s="56">
        <f t="shared" si="98"/>
        <v>10.475656017578482</v>
      </c>
      <c r="BJ97" s="56">
        <f t="shared" si="99"/>
        <v>3.3333333333333335</v>
      </c>
      <c r="BK97" s="56">
        <f t="shared" si="100"/>
        <v>0.31819805153394642</v>
      </c>
      <c r="BL97" s="56">
        <f t="shared" si="101"/>
        <v>14.613540144521982</v>
      </c>
      <c r="BM97" s="56">
        <f t="shared" si="102"/>
        <v>2.8571428571428572</v>
      </c>
      <c r="BN97" s="56">
        <f t="shared" si="103"/>
        <v>0.19551339571978274</v>
      </c>
      <c r="BO97" s="56">
        <f t="shared" si="104"/>
        <v>20.905765704645752</v>
      </c>
      <c r="BP97" s="56">
        <f t="shared" si="105"/>
        <v>2.5</v>
      </c>
      <c r="BQ97" s="56">
        <f t="shared" si="106"/>
        <v>0.11958423505360731</v>
      </c>
      <c r="BR97" s="56">
        <f t="shared" si="107"/>
        <v>31.14637012369316</v>
      </c>
      <c r="BS97" s="56">
        <f t="shared" si="108"/>
        <v>3.8461538461538458</v>
      </c>
      <c r="BT97" s="56">
        <f t="shared" si="109"/>
        <v>0.13710025143457943</v>
      </c>
      <c r="BU97" s="56">
        <f t="shared" si="110"/>
        <v>52.378280087892385</v>
      </c>
      <c r="BV97" s="56">
        <f t="shared" si="111"/>
        <v>2.2222222222222223</v>
      </c>
      <c r="BW97" s="56">
        <f t="shared" si="112"/>
        <v>8.6380973809864148E-2</v>
      </c>
      <c r="BX97" s="56">
        <f t="shared" si="113"/>
        <v>95.017473721942338</v>
      </c>
      <c r="BY97" s="56">
        <f t="shared" si="114"/>
        <v>2</v>
      </c>
      <c r="BZ97" s="56">
        <f t="shared" si="115"/>
        <v>8.953989332596328E-2</v>
      </c>
      <c r="CA97" s="56">
        <f t="shared" si="116"/>
        <v>232.33508524700852</v>
      </c>
      <c r="CB97" s="56">
        <f t="shared" si="117"/>
        <v>2</v>
      </c>
      <c r="CC97" s="56">
        <f t="shared" si="118"/>
        <v>9.2780690160285173E-2</v>
      </c>
      <c r="CD97" s="56">
        <f t="shared" si="119"/>
        <v>577.47053796901321</v>
      </c>
      <c r="CE97" s="56">
        <f t="shared" si="120"/>
        <v>1.8181818181818181</v>
      </c>
      <c r="CF97" s="56">
        <f t="shared" si="121"/>
        <v>9.9825844173564521E-2</v>
      </c>
      <c r="CG97" s="56">
        <f t="shared" si="122"/>
        <v>817.10116937112082</v>
      </c>
      <c r="CH97" s="56">
        <f t="shared" si="123"/>
        <v>1.6666666666666667</v>
      </c>
      <c r="CI97" s="56">
        <f t="shared" si="124"/>
        <v>0.13353994659530125</v>
      </c>
      <c r="CJ97" s="56">
        <f t="shared" si="125"/>
        <v>31112.698372208062</v>
      </c>
      <c r="CK97" s="56">
        <f t="shared" si="126"/>
        <v>1.6666666666666667</v>
      </c>
      <c r="CL97" s="56">
        <f t="shared" si="127"/>
        <v>6.6903762873773476E-2</v>
      </c>
      <c r="CM97" s="56">
        <f t="shared" si="128"/>
        <v>33941.12549695425</v>
      </c>
      <c r="CN97" s="56">
        <f t="shared" si="129"/>
        <v>1.5384615384615385</v>
      </c>
      <c r="CO97" s="56">
        <f t="shared" si="130"/>
        <v>8.2052175631086494E-2</v>
      </c>
      <c r="CP97">
        <f t="shared" si="131"/>
        <v>0.4338949178855992</v>
      </c>
      <c r="CQ97">
        <f t="shared" si="132"/>
        <v>71.606727312656702</v>
      </c>
      <c r="CR97">
        <f t="shared" si="133"/>
        <v>72</v>
      </c>
    </row>
    <row r="98" spans="1:96" ht="21">
      <c r="A98" s="248"/>
      <c r="B98" s="80" t="s">
        <v>167</v>
      </c>
      <c r="C98" s="88" t="s">
        <v>153</v>
      </c>
      <c r="D98" s="38">
        <v>3</v>
      </c>
      <c r="E98" s="38">
        <v>23</v>
      </c>
      <c r="F98" s="39" t="str">
        <f t="shared" si="135"/>
        <v>5-6</v>
      </c>
      <c r="G98" s="39">
        <f t="shared" si="69"/>
        <v>5.5</v>
      </c>
      <c r="H98" s="40">
        <v>5</v>
      </c>
      <c r="I98" s="40">
        <v>6</v>
      </c>
      <c r="J98" s="40">
        <v>1</v>
      </c>
      <c r="K98" s="106">
        <v>6</v>
      </c>
      <c r="L98" s="38" t="s">
        <v>269</v>
      </c>
      <c r="M98" s="38">
        <v>1</v>
      </c>
      <c r="N98" s="39" t="str">
        <f t="shared" si="136"/>
        <v>-</v>
      </c>
      <c r="O98" s="38" t="s">
        <v>257</v>
      </c>
      <c r="P98" s="38" t="s">
        <v>257</v>
      </c>
      <c r="Q98" s="38" t="s">
        <v>257</v>
      </c>
      <c r="R98" s="38" t="s">
        <v>257</v>
      </c>
      <c r="S98" s="38" t="s">
        <v>257</v>
      </c>
      <c r="T98" s="97">
        <v>11</v>
      </c>
      <c r="U98" s="38" t="s">
        <v>315</v>
      </c>
      <c r="V98" s="38">
        <v>1</v>
      </c>
      <c r="W98" s="38">
        <v>5</v>
      </c>
      <c r="X98" s="97">
        <v>8</v>
      </c>
      <c r="Y98" s="38">
        <v>1</v>
      </c>
      <c r="Z98" s="41" t="s">
        <v>231</v>
      </c>
      <c r="AA98" s="38">
        <f>'Способности и классы'!$G$16</f>
        <v>1.4</v>
      </c>
      <c r="AB98" s="38">
        <v>0</v>
      </c>
      <c r="AC98" s="42" t="s">
        <v>528</v>
      </c>
      <c r="AD98" s="42"/>
      <c r="AE98" s="38">
        <v>1.75</v>
      </c>
      <c r="AF98" s="38">
        <v>0</v>
      </c>
      <c r="AG98" s="43"/>
      <c r="AH98" s="44">
        <f t="shared" si="71"/>
        <v>0.18867924528301888</v>
      </c>
      <c r="AI98" s="44">
        <f t="shared" si="72"/>
        <v>3066.6666666666661</v>
      </c>
      <c r="AJ98" s="44">
        <f t="shared" si="73"/>
        <v>11.291083277454604</v>
      </c>
      <c r="AK98" s="44">
        <f t="shared" si="74"/>
        <v>0.8</v>
      </c>
      <c r="AL98" s="44">
        <f t="shared" si="75"/>
        <v>57.5</v>
      </c>
      <c r="AM98" s="44">
        <f t="shared" si="76"/>
        <v>3.2401037058076447</v>
      </c>
      <c r="AN98" s="44">
        <f t="shared" si="77"/>
        <v>1.4583333333333335</v>
      </c>
      <c r="AO98" s="44">
        <f t="shared" si="78"/>
        <v>76.666666666666671</v>
      </c>
      <c r="AP98" s="44">
        <f t="shared" si="79"/>
        <v>3.6244630618327198</v>
      </c>
      <c r="AQ98" s="44">
        <f t="shared" si="80"/>
        <v>2.2222222222222223</v>
      </c>
      <c r="AR98" s="44">
        <f t="shared" si="81"/>
        <v>19.166666666666668</v>
      </c>
      <c r="AS98" s="44">
        <f t="shared" si="82"/>
        <v>2.3675744332129574</v>
      </c>
      <c r="AT98" s="44">
        <f t="shared" si="83"/>
        <v>3.0232558139534884</v>
      </c>
      <c r="AU98" s="44">
        <f t="shared" si="84"/>
        <v>10.952380952380954</v>
      </c>
      <c r="AV98" s="44">
        <f t="shared" si="85"/>
        <v>1.9033419615798479</v>
      </c>
      <c r="AW98" s="44">
        <f t="shared" si="86"/>
        <v>4</v>
      </c>
      <c r="AX98" s="44">
        <f t="shared" si="87"/>
        <v>9.5833333333333321</v>
      </c>
      <c r="AY98" s="44">
        <f t="shared" si="88"/>
        <v>1.7264753294610211</v>
      </c>
      <c r="AZ98" s="44">
        <f t="shared" si="89"/>
        <v>5.5555555555555554</v>
      </c>
      <c r="BA98" s="44">
        <f t="shared" si="90"/>
        <v>6.3888888888888884</v>
      </c>
      <c r="BB98" s="44">
        <f t="shared" si="91"/>
        <v>1.1143992888539898</v>
      </c>
      <c r="BC98" s="44">
        <f t="shared" si="92"/>
        <v>7.8571428571428568</v>
      </c>
      <c r="BD98" s="44">
        <f t="shared" si="93"/>
        <v>14.375</v>
      </c>
      <c r="BE98" s="44">
        <f t="shared" si="94"/>
        <v>1.7751131599520154</v>
      </c>
      <c r="BF98" s="44">
        <f t="shared" si="95"/>
        <v>10.822510822510825</v>
      </c>
      <c r="BG98" s="44">
        <f t="shared" si="96"/>
        <v>4.5999999999999996</v>
      </c>
      <c r="BH98" s="44">
        <f t="shared" si="97"/>
        <v>0.42503999999999986</v>
      </c>
      <c r="BI98" s="44">
        <f t="shared" si="98"/>
        <v>15.555555555555557</v>
      </c>
      <c r="BJ98" s="44">
        <f t="shared" si="99"/>
        <v>4.5999999999999996</v>
      </c>
      <c r="BK98" s="44">
        <f t="shared" si="100"/>
        <v>0.29571428571428565</v>
      </c>
      <c r="BL98" s="44">
        <f t="shared" si="101"/>
        <v>22.142857142857146</v>
      </c>
      <c r="BM98" s="44">
        <f t="shared" si="102"/>
        <v>3.8333333333333335</v>
      </c>
      <c r="BN98" s="44">
        <f t="shared" si="103"/>
        <v>0.17311827956989245</v>
      </c>
      <c r="BO98" s="44">
        <f t="shared" si="104"/>
        <v>34</v>
      </c>
      <c r="BP98" s="44">
        <f t="shared" si="105"/>
        <v>3.8333333333333335</v>
      </c>
      <c r="BQ98" s="44">
        <f t="shared" si="106"/>
        <v>0.11274509803921569</v>
      </c>
      <c r="BR98" s="44">
        <f t="shared" si="107"/>
        <v>53.623188405797094</v>
      </c>
      <c r="BS98" s="44">
        <f t="shared" si="108"/>
        <v>5.0549450549450547</v>
      </c>
      <c r="BT98" s="44">
        <f t="shared" si="109"/>
        <v>0.10608295670606815</v>
      </c>
      <c r="BU98" s="44">
        <f t="shared" si="110"/>
        <v>100.00000000000003</v>
      </c>
      <c r="BV98" s="44">
        <f t="shared" si="111"/>
        <v>3.2857142857142856</v>
      </c>
      <c r="BW98" s="44">
        <f t="shared" si="112"/>
        <v>7.085786978422759E-2</v>
      </c>
      <c r="BX98" s="44">
        <f t="shared" si="113"/>
        <v>238.88888888888894</v>
      </c>
      <c r="BY98" s="44">
        <f t="shared" si="114"/>
        <v>2.875</v>
      </c>
      <c r="BZ98" s="44">
        <f t="shared" si="115"/>
        <v>6.3135872508456273E-2</v>
      </c>
      <c r="CA98" s="44">
        <f t="shared" si="116"/>
        <v>613.3333333333328</v>
      </c>
      <c r="CB98" s="44">
        <f t="shared" si="117"/>
        <v>2.875</v>
      </c>
      <c r="CC98" s="44">
        <f t="shared" si="118"/>
        <v>6.8465319688145801E-2</v>
      </c>
      <c r="CD98" s="44">
        <f t="shared" si="119"/>
        <v>753.84615384615313</v>
      </c>
      <c r="CE98" s="44">
        <f t="shared" si="120"/>
        <v>2.5555555555555554</v>
      </c>
      <c r="CF98" s="44">
        <f t="shared" si="121"/>
        <v>0.10282081484279372</v>
      </c>
      <c r="CG98" s="44">
        <f t="shared" si="122"/>
        <v>1039.9999999999991</v>
      </c>
      <c r="CH98" s="44">
        <f t="shared" si="123"/>
        <v>2.5555555555555554</v>
      </c>
      <c r="CI98" s="44">
        <f t="shared" si="124"/>
        <v>0.14187206688460224</v>
      </c>
      <c r="CJ98" s="44">
        <f t="shared" si="125"/>
        <v>1374.9999999999989</v>
      </c>
      <c r="CK98" s="44">
        <f t="shared" si="126"/>
        <v>2.2999999999999998</v>
      </c>
      <c r="CL98" s="44">
        <f t="shared" si="127"/>
        <v>0.17236215404187744</v>
      </c>
      <c r="CM98" s="44">
        <f t="shared" si="128"/>
        <v>47999.999999999956</v>
      </c>
      <c r="CN98" s="44">
        <f t="shared" si="129"/>
        <v>2.2999999999999998</v>
      </c>
      <c r="CO98" s="44">
        <f t="shared" si="130"/>
        <v>8.3199678800051469E-2</v>
      </c>
      <c r="CP98">
        <f t="shared" si="131"/>
        <v>0.43888541560122718</v>
      </c>
      <c r="CQ98">
        <f t="shared" si="132"/>
        <v>71.935035074744718</v>
      </c>
      <c r="CR98">
        <f t="shared" si="133"/>
        <v>72</v>
      </c>
    </row>
    <row r="99" spans="1:96" ht="21">
      <c r="A99" s="248"/>
      <c r="B99" s="78" t="s">
        <v>99</v>
      </c>
      <c r="C99" s="86" t="s">
        <v>88</v>
      </c>
      <c r="D99" s="57">
        <v>3</v>
      </c>
      <c r="E99" s="57">
        <v>18</v>
      </c>
      <c r="F99" s="58" t="str">
        <f t="shared" si="135"/>
        <v>1-4</v>
      </c>
      <c r="G99" s="58">
        <f t="shared" si="69"/>
        <v>2.5</v>
      </c>
      <c r="H99" s="57">
        <v>1</v>
      </c>
      <c r="I99" s="57">
        <v>4</v>
      </c>
      <c r="J99" s="57">
        <v>1</v>
      </c>
      <c r="K99" s="104">
        <v>8</v>
      </c>
      <c r="L99" s="57" t="s">
        <v>294</v>
      </c>
      <c r="M99" s="57">
        <v>1</v>
      </c>
      <c r="N99" s="58" t="str">
        <f t="shared" si="136"/>
        <v>-</v>
      </c>
      <c r="O99" s="57" t="s">
        <v>257</v>
      </c>
      <c r="P99" s="57" t="s">
        <v>257</v>
      </c>
      <c r="Q99" s="57" t="s">
        <v>257</v>
      </c>
      <c r="R99" s="57" t="s">
        <v>257</v>
      </c>
      <c r="S99" s="57" t="s">
        <v>257</v>
      </c>
      <c r="T99" s="95">
        <v>2</v>
      </c>
      <c r="U99" s="57" t="s">
        <v>313</v>
      </c>
      <c r="V99" s="57">
        <v>1</v>
      </c>
      <c r="W99" s="57">
        <v>4</v>
      </c>
      <c r="X99" s="95">
        <v>12</v>
      </c>
      <c r="Y99" s="57">
        <v>1</v>
      </c>
      <c r="Z99" s="59" t="s">
        <v>241</v>
      </c>
      <c r="AA99" s="57">
        <f>'Способности и классы'!$G$15</f>
        <v>1.7</v>
      </c>
      <c r="AB99" s="57">
        <v>0</v>
      </c>
      <c r="AC99" s="60" t="s">
        <v>702</v>
      </c>
      <c r="AD99" s="60"/>
      <c r="AE99" s="57">
        <v>1.4</v>
      </c>
      <c r="AF99" s="57">
        <v>36</v>
      </c>
      <c r="AG99" s="61"/>
      <c r="AH99" s="62">
        <f t="shared" si="71"/>
        <v>0.41666666666666669</v>
      </c>
      <c r="AI99" s="62">
        <f t="shared" si="72"/>
        <v>359.99999999999966</v>
      </c>
      <c r="AJ99" s="62">
        <f t="shared" si="73"/>
        <v>5.4216120216590671</v>
      </c>
      <c r="AK99" s="62">
        <f t="shared" si="74"/>
        <v>1.7391304347826089</v>
      </c>
      <c r="AL99" s="62">
        <f t="shared" si="75"/>
        <v>179.99999999999983</v>
      </c>
      <c r="AM99" s="62">
        <f t="shared" si="76"/>
        <v>3.5818599102017816</v>
      </c>
      <c r="AN99" s="62">
        <f t="shared" si="77"/>
        <v>3.1818181818181817</v>
      </c>
      <c r="AO99" s="62">
        <f t="shared" si="78"/>
        <v>40.000000000000007</v>
      </c>
      <c r="AP99" s="62">
        <f t="shared" si="79"/>
        <v>2.2766695838704774</v>
      </c>
      <c r="AQ99" s="62">
        <f t="shared" si="80"/>
        <v>5</v>
      </c>
      <c r="AR99" s="62">
        <f t="shared" si="81"/>
        <v>22.500000000000004</v>
      </c>
      <c r="AS99" s="62">
        <f t="shared" si="82"/>
        <v>1.8250930256796174</v>
      </c>
      <c r="AT99" s="62">
        <f t="shared" si="83"/>
        <v>6.8421052631578947</v>
      </c>
      <c r="AU99" s="62">
        <f t="shared" si="84"/>
        <v>11.999999999999998</v>
      </c>
      <c r="AV99" s="62">
        <f t="shared" si="85"/>
        <v>1.3243285671789133</v>
      </c>
      <c r="AW99" s="62">
        <f t="shared" si="86"/>
        <v>8.8888888888888893</v>
      </c>
      <c r="AX99" s="62">
        <f t="shared" si="87"/>
        <v>9</v>
      </c>
      <c r="AY99" s="62">
        <f t="shared" si="88"/>
        <v>1.0077942935852242</v>
      </c>
      <c r="AZ99" s="62">
        <f t="shared" si="89"/>
        <v>11.176470588235295</v>
      </c>
      <c r="BA99" s="62">
        <f t="shared" si="90"/>
        <v>6</v>
      </c>
      <c r="BB99" s="62">
        <f t="shared" si="91"/>
        <v>0.61749165445184995</v>
      </c>
      <c r="BC99" s="62">
        <f t="shared" si="92"/>
        <v>13.75</v>
      </c>
      <c r="BD99" s="62">
        <f t="shared" si="93"/>
        <v>6.4285714285714279</v>
      </c>
      <c r="BE99" s="62">
        <f t="shared" si="94"/>
        <v>0.48564753285866519</v>
      </c>
      <c r="BF99" s="62">
        <f t="shared" si="95"/>
        <v>18.518518518518519</v>
      </c>
      <c r="BG99" s="62">
        <f t="shared" si="96"/>
        <v>3.2142857142857144</v>
      </c>
      <c r="BH99" s="62">
        <f t="shared" si="97"/>
        <v>0.17357142857142857</v>
      </c>
      <c r="BI99" s="62">
        <f t="shared" si="98"/>
        <v>25.000000000000004</v>
      </c>
      <c r="BJ99" s="62">
        <f t="shared" si="99"/>
        <v>2.5</v>
      </c>
      <c r="BK99" s="62">
        <f t="shared" si="100"/>
        <v>9.9999999999999992E-2</v>
      </c>
      <c r="BL99" s="62">
        <f t="shared" si="101"/>
        <v>34.065934065934066</v>
      </c>
      <c r="BM99" s="62">
        <f t="shared" si="102"/>
        <v>2</v>
      </c>
      <c r="BN99" s="62">
        <f t="shared" si="103"/>
        <v>5.8709677419354837E-2</v>
      </c>
      <c r="BO99" s="62">
        <f t="shared" si="104"/>
        <v>51.515151515151516</v>
      </c>
      <c r="BP99" s="62">
        <f t="shared" si="105"/>
        <v>1.6363636363636365</v>
      </c>
      <c r="BQ99" s="62">
        <f t="shared" si="106"/>
        <v>3.1764705882352945E-2</v>
      </c>
      <c r="BR99" s="62">
        <f t="shared" si="107"/>
        <v>74</v>
      </c>
      <c r="BS99" s="62">
        <f t="shared" si="108"/>
        <v>2.3076923076923075</v>
      </c>
      <c r="BT99" s="62">
        <f t="shared" si="109"/>
        <v>3.7089320218011791E-2</v>
      </c>
      <c r="BU99" s="62">
        <f t="shared" si="110"/>
        <v>111.1111111111111</v>
      </c>
      <c r="BV99" s="62">
        <f t="shared" si="111"/>
        <v>1.3846153846153846</v>
      </c>
      <c r="BW99" s="62">
        <f t="shared" si="112"/>
        <v>3.342474003992451E-2</v>
      </c>
      <c r="BX99" s="62">
        <f t="shared" si="113"/>
        <v>179.16666666666663</v>
      </c>
      <c r="BY99" s="62">
        <f t="shared" si="114"/>
        <v>1.2857142857142858</v>
      </c>
      <c r="BZ99" s="62">
        <f t="shared" si="115"/>
        <v>4.5701403202292726E-2</v>
      </c>
      <c r="CA99" s="62">
        <f t="shared" si="116"/>
        <v>9200.0000000000018</v>
      </c>
      <c r="CB99" s="62">
        <f t="shared" si="117"/>
        <v>1.2</v>
      </c>
      <c r="CC99" s="62">
        <f t="shared" si="118"/>
        <v>1.1420804814403213E-2</v>
      </c>
      <c r="CD99" s="62">
        <f t="shared" si="119"/>
        <v>19600.000000000004</v>
      </c>
      <c r="CE99" s="62">
        <f t="shared" si="120"/>
        <v>1.2</v>
      </c>
      <c r="CF99" s="62">
        <f t="shared" si="121"/>
        <v>2.0642869634165513E-2</v>
      </c>
      <c r="CG99" s="62">
        <f t="shared" si="122"/>
        <v>41599.999999999964</v>
      </c>
      <c r="CH99" s="62">
        <f t="shared" si="123"/>
        <v>1.125</v>
      </c>
      <c r="CI99" s="62">
        <f t="shared" si="124"/>
        <v>3.2765683912554106E-2</v>
      </c>
      <c r="CJ99" s="62">
        <f t="shared" si="125"/>
        <v>43999.999999999964</v>
      </c>
      <c r="CK99" s="62">
        <f t="shared" si="126"/>
        <v>1.0588235294117647</v>
      </c>
      <c r="CL99" s="62">
        <f t="shared" si="127"/>
        <v>5.3687972022362376E-2</v>
      </c>
      <c r="CM99" s="62">
        <f t="shared" si="128"/>
        <v>47999.999999999956</v>
      </c>
      <c r="CN99" s="62">
        <f t="shared" si="129"/>
        <v>1</v>
      </c>
      <c r="CO99" s="62">
        <f t="shared" si="130"/>
        <v>6.756000774035173E-2</v>
      </c>
      <c r="CP99">
        <f t="shared" si="131"/>
        <v>7.9172497656553653E-2</v>
      </c>
      <c r="CQ99">
        <f t="shared" si="132"/>
        <v>72.260161855931102</v>
      </c>
      <c r="CR99">
        <f t="shared" si="133"/>
        <v>73</v>
      </c>
    </row>
    <row r="100" spans="1:96" ht="30">
      <c r="A100" s="248"/>
      <c r="B100" s="80" t="s">
        <v>167</v>
      </c>
      <c r="C100" s="88" t="s">
        <v>154</v>
      </c>
      <c r="D100" s="38">
        <v>4</v>
      </c>
      <c r="E100" s="38">
        <v>16</v>
      </c>
      <c r="F100" s="39" t="str">
        <f t="shared" si="135"/>
        <v>1-10</v>
      </c>
      <c r="G100" s="39">
        <f t="shared" si="69"/>
        <v>5.5</v>
      </c>
      <c r="H100" s="40">
        <v>1</v>
      </c>
      <c r="I100" s="40">
        <v>10</v>
      </c>
      <c r="J100" s="40">
        <v>1</v>
      </c>
      <c r="K100" s="106">
        <v>11</v>
      </c>
      <c r="L100" s="38" t="s">
        <v>277</v>
      </c>
      <c r="M100" s="38">
        <v>1</v>
      </c>
      <c r="N100" s="39" t="str">
        <f t="shared" si="136"/>
        <v>-</v>
      </c>
      <c r="O100" s="38" t="s">
        <v>257</v>
      </c>
      <c r="P100" s="38" t="s">
        <v>257</v>
      </c>
      <c r="Q100" s="38" t="s">
        <v>257</v>
      </c>
      <c r="R100" s="38" t="s">
        <v>257</v>
      </c>
      <c r="S100" s="38" t="s">
        <v>257</v>
      </c>
      <c r="T100" s="97">
        <v>5</v>
      </c>
      <c r="U100" s="38" t="s">
        <v>328</v>
      </c>
      <c r="V100" s="38">
        <v>1</v>
      </c>
      <c r="W100" s="38">
        <v>4</v>
      </c>
      <c r="X100" s="97">
        <v>10</v>
      </c>
      <c r="Y100" s="38">
        <v>1</v>
      </c>
      <c r="Z100" s="41" t="s">
        <v>250</v>
      </c>
      <c r="AA100" s="38">
        <f>'Способности и классы'!$G$29</f>
        <v>1.5</v>
      </c>
      <c r="AB100" s="38">
        <v>0</v>
      </c>
      <c r="AC100" s="42" t="s">
        <v>534</v>
      </c>
      <c r="AD100" s="42"/>
      <c r="AE100" s="38">
        <f>1.1*1.5</f>
        <v>1.6500000000000001</v>
      </c>
      <c r="AF100" s="38">
        <v>0</v>
      </c>
      <c r="AG100" s="43"/>
      <c r="AH100" s="44">
        <f t="shared" si="71"/>
        <v>0.18867924528301888</v>
      </c>
      <c r="AI100" s="44">
        <f t="shared" si="72"/>
        <v>160.00000000000003</v>
      </c>
      <c r="AJ100" s="44">
        <f t="shared" si="73"/>
        <v>5.3963357528161708</v>
      </c>
      <c r="AK100" s="44">
        <f t="shared" si="74"/>
        <v>0.8</v>
      </c>
      <c r="AL100" s="44">
        <f t="shared" si="75"/>
        <v>40.000000000000007</v>
      </c>
      <c r="AM100" s="44">
        <f t="shared" si="76"/>
        <v>2.9323563841746267</v>
      </c>
      <c r="AN100" s="44">
        <f t="shared" si="77"/>
        <v>1.4583333333333335</v>
      </c>
      <c r="AO100" s="44">
        <f t="shared" si="78"/>
        <v>53.333333333333336</v>
      </c>
      <c r="AP100" s="44">
        <f t="shared" si="79"/>
        <v>3.2212254800299456</v>
      </c>
      <c r="AQ100" s="44">
        <f t="shared" si="80"/>
        <v>2.2222222222222223</v>
      </c>
      <c r="AR100" s="44">
        <f t="shared" si="81"/>
        <v>13.333333333333332</v>
      </c>
      <c r="AS100" s="44">
        <f t="shared" si="82"/>
        <v>2.0476725110792193</v>
      </c>
      <c r="AT100" s="44">
        <f t="shared" si="83"/>
        <v>3.0232558139534884</v>
      </c>
      <c r="AU100" s="44">
        <f t="shared" si="84"/>
        <v>8</v>
      </c>
      <c r="AV100" s="44">
        <f t="shared" si="85"/>
        <v>1.6267002938936987</v>
      </c>
      <c r="AW100" s="44">
        <f t="shared" si="86"/>
        <v>4</v>
      </c>
      <c r="AX100" s="44">
        <f t="shared" si="87"/>
        <v>5.333333333333333</v>
      </c>
      <c r="AY100" s="44">
        <f t="shared" si="88"/>
        <v>1.1969794940173601</v>
      </c>
      <c r="AZ100" s="44">
        <f t="shared" si="89"/>
        <v>5</v>
      </c>
      <c r="BA100" s="44">
        <f t="shared" si="90"/>
        <v>4.5714285714285712</v>
      </c>
      <c r="BB100" s="44">
        <f t="shared" si="91"/>
        <v>0.93290731585913877</v>
      </c>
      <c r="BC100" s="44">
        <f t="shared" si="92"/>
        <v>6.2857142857142856</v>
      </c>
      <c r="BD100" s="44">
        <f t="shared" si="93"/>
        <v>6.6666666666666661</v>
      </c>
      <c r="BE100" s="44">
        <f t="shared" si="94"/>
        <v>1.0574903166051266</v>
      </c>
      <c r="BF100" s="44">
        <f t="shared" si="95"/>
        <v>7.5757575757575761</v>
      </c>
      <c r="BG100" s="44">
        <f t="shared" si="96"/>
        <v>2.5396825396825395</v>
      </c>
      <c r="BH100" s="44">
        <f t="shared" si="97"/>
        <v>0.33523809523809522</v>
      </c>
      <c r="BI100" s="44">
        <f t="shared" si="98"/>
        <v>9.3333333333333339</v>
      </c>
      <c r="BJ100" s="44">
        <f t="shared" si="99"/>
        <v>2</v>
      </c>
      <c r="BK100" s="44">
        <f t="shared" si="100"/>
        <v>0.21428571428571427</v>
      </c>
      <c r="BL100" s="44">
        <f t="shared" si="101"/>
        <v>11.071428571428573</v>
      </c>
      <c r="BM100" s="44">
        <f t="shared" si="102"/>
        <v>1.7777777777777777</v>
      </c>
      <c r="BN100" s="44">
        <f t="shared" si="103"/>
        <v>0.16057347670250893</v>
      </c>
      <c r="BO100" s="44">
        <f t="shared" si="104"/>
        <v>15.111111111111111</v>
      </c>
      <c r="BP100" s="44">
        <f t="shared" si="105"/>
        <v>1.7777777777777777</v>
      </c>
      <c r="BQ100" s="44">
        <f t="shared" si="106"/>
        <v>0.11764705882352941</v>
      </c>
      <c r="BR100" s="44">
        <f t="shared" si="107"/>
        <v>20.108695652173914</v>
      </c>
      <c r="BS100" s="44">
        <f t="shared" si="108"/>
        <v>2.4615384615384617</v>
      </c>
      <c r="BT100" s="44">
        <f t="shared" si="109"/>
        <v>0.13596639683100256</v>
      </c>
      <c r="BU100" s="44">
        <f t="shared" si="110"/>
        <v>28.571428571428573</v>
      </c>
      <c r="BV100" s="44">
        <f t="shared" si="111"/>
        <v>1.4545454545454546</v>
      </c>
      <c r="BW100" s="44">
        <f t="shared" si="112"/>
        <v>9.9487012573171385E-2</v>
      </c>
      <c r="BX100" s="44">
        <f t="shared" si="113"/>
        <v>39.81481481481481</v>
      </c>
      <c r="BY100" s="44">
        <f t="shared" si="114"/>
        <v>1.3333333333333333</v>
      </c>
      <c r="BZ100" s="44">
        <f t="shared" si="115"/>
        <v>0.11969024964736728</v>
      </c>
      <c r="CA100" s="44">
        <f t="shared" si="116"/>
        <v>61.333333333333336</v>
      </c>
      <c r="CB100" s="44">
        <f t="shared" si="117"/>
        <v>1.3333333333333333</v>
      </c>
      <c r="CC100" s="44">
        <f t="shared" si="118"/>
        <v>0.14744195615489714</v>
      </c>
      <c r="CD100" s="44">
        <f t="shared" si="119"/>
        <v>94.230769230769226</v>
      </c>
      <c r="CE100" s="44">
        <f t="shared" si="120"/>
        <v>1.2307692307692308</v>
      </c>
      <c r="CF100" s="44">
        <f t="shared" si="121"/>
        <v>0.17635734724753555</v>
      </c>
      <c r="CG100" s="44">
        <f t="shared" si="122"/>
        <v>173.33333333333331</v>
      </c>
      <c r="CH100" s="44">
        <f t="shared" si="123"/>
        <v>1.1428571428571428</v>
      </c>
      <c r="CI100" s="44">
        <f t="shared" si="124"/>
        <v>0.19552878601705456</v>
      </c>
      <c r="CJ100" s="44">
        <f t="shared" si="125"/>
        <v>343.75000000000006</v>
      </c>
      <c r="CK100" s="44">
        <f t="shared" si="126"/>
        <v>1.0666666666666667</v>
      </c>
      <c r="CL100" s="44">
        <f t="shared" si="127"/>
        <v>0.20428719937197781</v>
      </c>
      <c r="CM100" s="44">
        <f t="shared" si="128"/>
        <v>24000.000000000004</v>
      </c>
      <c r="CN100" s="44">
        <f t="shared" si="129"/>
        <v>1.0666666666666667</v>
      </c>
      <c r="CO100" s="44">
        <f t="shared" si="130"/>
        <v>8.1649658092772609E-2</v>
      </c>
      <c r="CP100">
        <f t="shared" si="131"/>
        <v>0.44752135265244231</v>
      </c>
      <c r="CQ100">
        <f t="shared" si="132"/>
        <v>72.497912996827623</v>
      </c>
      <c r="CR100">
        <f t="shared" si="133"/>
        <v>73</v>
      </c>
    </row>
    <row r="101" spans="1:96" ht="30">
      <c r="A101" s="248"/>
      <c r="B101" s="144" t="s">
        <v>52</v>
      </c>
      <c r="C101" s="145" t="s">
        <v>236</v>
      </c>
      <c r="D101" s="146">
        <v>3</v>
      </c>
      <c r="E101" s="146">
        <v>25</v>
      </c>
      <c r="F101" s="147">
        <f t="shared" si="135"/>
        <v>5</v>
      </c>
      <c r="G101" s="147">
        <f t="shared" si="69"/>
        <v>5</v>
      </c>
      <c r="H101" s="146">
        <v>5</v>
      </c>
      <c r="I101" s="146">
        <v>5</v>
      </c>
      <c r="J101" s="146">
        <v>1</v>
      </c>
      <c r="K101" s="148">
        <v>7</v>
      </c>
      <c r="L101" s="146" t="s">
        <v>271</v>
      </c>
      <c r="M101" s="146">
        <v>1</v>
      </c>
      <c r="N101" s="147" t="str">
        <f t="shared" si="136"/>
        <v>-</v>
      </c>
      <c r="O101" s="146" t="s">
        <v>257</v>
      </c>
      <c r="P101" s="146" t="s">
        <v>257</v>
      </c>
      <c r="Q101" s="146" t="s">
        <v>257</v>
      </c>
      <c r="R101" s="146" t="s">
        <v>257</v>
      </c>
      <c r="S101" s="146" t="s">
        <v>257</v>
      </c>
      <c r="T101" s="149">
        <v>10</v>
      </c>
      <c r="U101" s="146" t="s">
        <v>316</v>
      </c>
      <c r="V101" s="146">
        <v>1</v>
      </c>
      <c r="W101" s="146">
        <v>5</v>
      </c>
      <c r="X101" s="149">
        <v>5</v>
      </c>
      <c r="Y101" s="146">
        <v>1</v>
      </c>
      <c r="Z101" s="150" t="s">
        <v>235</v>
      </c>
      <c r="AA101" s="146">
        <f>'Способности и классы'!$G$9</f>
        <v>1.3612500000000003</v>
      </c>
      <c r="AB101" s="146">
        <v>0</v>
      </c>
      <c r="AC101" s="151" t="s">
        <v>768</v>
      </c>
      <c r="AD101" s="151" t="s">
        <v>522</v>
      </c>
      <c r="AE101" s="146">
        <f>1.2*1.2*1.3</f>
        <v>1.8719999999999999</v>
      </c>
      <c r="AF101" s="146">
        <v>0</v>
      </c>
      <c r="AG101" s="152"/>
      <c r="AH101" s="153">
        <f t="shared" si="71"/>
        <v>0.20833333333333334</v>
      </c>
      <c r="AI101" s="153">
        <f t="shared" si="72"/>
        <v>1666.6666666666667</v>
      </c>
      <c r="AJ101" s="153">
        <f t="shared" si="73"/>
        <v>9.4574160900317583</v>
      </c>
      <c r="AK101" s="153">
        <f t="shared" si="74"/>
        <v>0.88888888888888884</v>
      </c>
      <c r="AL101" s="153">
        <f t="shared" si="75"/>
        <v>35.714285714285715</v>
      </c>
      <c r="AM101" s="153">
        <f t="shared" si="76"/>
        <v>2.7612039440463043</v>
      </c>
      <c r="AN101" s="153">
        <f t="shared" si="77"/>
        <v>1.6279069767441861</v>
      </c>
      <c r="AO101" s="153">
        <f t="shared" si="78"/>
        <v>83.333333333333343</v>
      </c>
      <c r="AP101" s="153">
        <f t="shared" si="79"/>
        <v>3.593242105542326</v>
      </c>
      <c r="AQ101" s="153">
        <f t="shared" si="80"/>
        <v>2.4390243902439028</v>
      </c>
      <c r="AR101" s="153">
        <f t="shared" si="81"/>
        <v>13.888888888888889</v>
      </c>
      <c r="AS101" s="153">
        <f t="shared" si="82"/>
        <v>2.0053054960777605</v>
      </c>
      <c r="AT101" s="153">
        <f t="shared" si="83"/>
        <v>3.3333333333333335</v>
      </c>
      <c r="AU101" s="153">
        <f t="shared" si="84"/>
        <v>8.3333333333333339</v>
      </c>
      <c r="AV101" s="153">
        <f t="shared" si="85"/>
        <v>1.5811388300841898</v>
      </c>
      <c r="AW101" s="153">
        <f t="shared" si="86"/>
        <v>4.4444444444444446</v>
      </c>
      <c r="AX101" s="153">
        <f t="shared" si="87"/>
        <v>8.3333333333333339</v>
      </c>
      <c r="AY101" s="153">
        <f t="shared" si="88"/>
        <v>1.4812412402654644</v>
      </c>
      <c r="AZ101" s="153">
        <f t="shared" si="89"/>
        <v>5.5882352941176476</v>
      </c>
      <c r="BA101" s="153">
        <f t="shared" si="90"/>
        <v>6.25</v>
      </c>
      <c r="BB101" s="153">
        <f t="shared" si="91"/>
        <v>1.0906091409548448</v>
      </c>
      <c r="BC101" s="153">
        <f t="shared" si="92"/>
        <v>7.6388888888888884</v>
      </c>
      <c r="BD101" s="153">
        <f t="shared" si="93"/>
        <v>15.625</v>
      </c>
      <c r="BE101" s="153">
        <f t="shared" si="94"/>
        <v>1.9735600317648385</v>
      </c>
      <c r="BF101" s="153">
        <f t="shared" si="95"/>
        <v>10.416666666666664</v>
      </c>
      <c r="BG101" s="153">
        <f t="shared" si="96"/>
        <v>5</v>
      </c>
      <c r="BH101" s="153">
        <f t="shared" si="97"/>
        <v>0.48000000000000009</v>
      </c>
      <c r="BI101" s="153">
        <f t="shared" si="98"/>
        <v>14.814814814814815</v>
      </c>
      <c r="BJ101" s="153">
        <f t="shared" si="99"/>
        <v>5</v>
      </c>
      <c r="BK101" s="153">
        <f t="shared" si="100"/>
        <v>0.33750000000000002</v>
      </c>
      <c r="BL101" s="153">
        <f t="shared" si="101"/>
        <v>20.666666666666668</v>
      </c>
      <c r="BM101" s="153">
        <f t="shared" si="102"/>
        <v>4.166666666666667</v>
      </c>
      <c r="BN101" s="153">
        <f t="shared" si="103"/>
        <v>0.20161290322580647</v>
      </c>
      <c r="BO101" s="153">
        <f t="shared" si="104"/>
        <v>29.565217391304351</v>
      </c>
      <c r="BP101" s="153">
        <f t="shared" si="105"/>
        <v>3.5714285714285716</v>
      </c>
      <c r="BQ101" s="153">
        <f t="shared" si="106"/>
        <v>0.12079831932773108</v>
      </c>
      <c r="BR101" s="153">
        <f t="shared" si="107"/>
        <v>44.047619047619044</v>
      </c>
      <c r="BS101" s="153">
        <f t="shared" si="108"/>
        <v>5.4945054945054945</v>
      </c>
      <c r="BT101" s="153">
        <f t="shared" si="109"/>
        <v>0.13842223758831257</v>
      </c>
      <c r="BU101" s="153">
        <f t="shared" si="110"/>
        <v>74.074074074074048</v>
      </c>
      <c r="BV101" s="153">
        <f t="shared" si="111"/>
        <v>3.125</v>
      </c>
      <c r="BW101" s="153">
        <f t="shared" si="112"/>
        <v>8.600375976205793E-2</v>
      </c>
      <c r="BX101" s="153">
        <f t="shared" si="113"/>
        <v>134.37500000000003</v>
      </c>
      <c r="BY101" s="153">
        <f t="shared" si="114"/>
        <v>3.125</v>
      </c>
      <c r="BZ101" s="153">
        <f t="shared" si="115"/>
        <v>9.5297655268931913E-2</v>
      </c>
      <c r="CA101" s="153">
        <f t="shared" si="116"/>
        <v>328.57142857142867</v>
      </c>
      <c r="CB101" s="153">
        <f t="shared" si="117"/>
        <v>2.7777777777777777</v>
      </c>
      <c r="CC101" s="153">
        <f t="shared" si="118"/>
        <v>9.1946214061228396E-2</v>
      </c>
      <c r="CD101" s="153">
        <f t="shared" si="119"/>
        <v>816.66666666666595</v>
      </c>
      <c r="CE101" s="153">
        <f t="shared" si="120"/>
        <v>2.7777777777777777</v>
      </c>
      <c r="CF101" s="153">
        <f t="shared" si="121"/>
        <v>0.10295823000501961</v>
      </c>
      <c r="CG101" s="153">
        <f t="shared" si="122"/>
        <v>1155.5555555555545</v>
      </c>
      <c r="CH101" s="153">
        <f t="shared" si="123"/>
        <v>2.5</v>
      </c>
      <c r="CI101" s="153">
        <f t="shared" si="124"/>
        <v>0.13612048352301892</v>
      </c>
      <c r="CJ101" s="153">
        <f t="shared" si="125"/>
        <v>43999.999999999964</v>
      </c>
      <c r="CK101" s="153">
        <f t="shared" si="126"/>
        <v>2.5</v>
      </c>
      <c r="CL101" s="153">
        <f t="shared" si="127"/>
        <v>6.7996101945350287E-2</v>
      </c>
      <c r="CM101" s="153">
        <f t="shared" si="128"/>
        <v>47999.999999999956</v>
      </c>
      <c r="CN101" s="153">
        <f t="shared" si="129"/>
        <v>2.2727272727272729</v>
      </c>
      <c r="CO101" s="153">
        <f t="shared" si="130"/>
        <v>8.295193507109859E-2</v>
      </c>
      <c r="CP101">
        <f t="shared" si="131"/>
        <v>0.45204527487085355</v>
      </c>
      <c r="CQ101">
        <f t="shared" si="132"/>
        <v>72.790176694216811</v>
      </c>
      <c r="CR101">
        <f t="shared" si="133"/>
        <v>73</v>
      </c>
    </row>
    <row r="102" spans="1:96" ht="21">
      <c r="A102" s="248"/>
      <c r="B102" s="83" t="s">
        <v>230</v>
      </c>
      <c r="C102" s="91" t="s">
        <v>213</v>
      </c>
      <c r="D102" s="45">
        <v>3</v>
      </c>
      <c r="E102" s="45">
        <v>20</v>
      </c>
      <c r="F102" s="46" t="str">
        <f t="shared" si="135"/>
        <v>4-5</v>
      </c>
      <c r="G102" s="46">
        <f t="shared" si="69"/>
        <v>4.5</v>
      </c>
      <c r="H102" s="45">
        <v>4</v>
      </c>
      <c r="I102" s="45">
        <v>5</v>
      </c>
      <c r="J102" s="45">
        <v>1</v>
      </c>
      <c r="K102" s="109">
        <v>10</v>
      </c>
      <c r="L102" s="45" t="s">
        <v>279</v>
      </c>
      <c r="M102" s="45">
        <v>1</v>
      </c>
      <c r="N102" s="46" t="str">
        <f t="shared" si="136"/>
        <v>-</v>
      </c>
      <c r="O102" s="45" t="s">
        <v>257</v>
      </c>
      <c r="P102" s="45" t="s">
        <v>257</v>
      </c>
      <c r="Q102" s="45" t="s">
        <v>257</v>
      </c>
      <c r="R102" s="45" t="s">
        <v>257</v>
      </c>
      <c r="S102" s="45" t="s">
        <v>257</v>
      </c>
      <c r="T102" s="100">
        <v>6</v>
      </c>
      <c r="U102" s="45" t="s">
        <v>310</v>
      </c>
      <c r="V102" s="45">
        <v>1</v>
      </c>
      <c r="W102" s="45">
        <v>3</v>
      </c>
      <c r="X102" s="100">
        <v>12</v>
      </c>
      <c r="Y102" s="45">
        <v>4</v>
      </c>
      <c r="Z102" s="47" t="s">
        <v>243</v>
      </c>
      <c r="AA102" s="45">
        <f>'Способности и классы'!$G$23</f>
        <v>1.4300000000000002</v>
      </c>
      <c r="AB102" s="45">
        <v>0</v>
      </c>
      <c r="AC102" s="48" t="s">
        <v>588</v>
      </c>
      <c r="AD102" s="48"/>
      <c r="AE102" s="45">
        <f>1.2*0.5</f>
        <v>0.6</v>
      </c>
      <c r="AF102" s="45">
        <v>0</v>
      </c>
      <c r="AG102" s="49"/>
      <c r="AH102" s="50">
        <f t="shared" si="71"/>
        <v>0.11627906976744186</v>
      </c>
      <c r="AI102" s="50">
        <f t="shared" si="72"/>
        <v>15999.999999999985</v>
      </c>
      <c r="AJ102" s="50">
        <f t="shared" si="73"/>
        <v>19.259925748035165</v>
      </c>
      <c r="AK102" s="50">
        <f t="shared" si="74"/>
        <v>0.48780487804878053</v>
      </c>
      <c r="AL102" s="50">
        <f t="shared" si="75"/>
        <v>399.99999999999966</v>
      </c>
      <c r="AM102" s="50">
        <f t="shared" si="76"/>
        <v>6.3284712200767759</v>
      </c>
      <c r="AN102" s="50">
        <f t="shared" si="77"/>
        <v>0.89743589743589747</v>
      </c>
      <c r="AO102" s="50">
        <f t="shared" si="78"/>
        <v>66.666666666666671</v>
      </c>
      <c r="AP102" s="50">
        <f t="shared" si="79"/>
        <v>4.055498299897403</v>
      </c>
      <c r="AQ102" s="50">
        <f t="shared" si="80"/>
        <v>1.3513513513513513</v>
      </c>
      <c r="AR102" s="50">
        <f t="shared" si="81"/>
        <v>33.333333333333343</v>
      </c>
      <c r="AS102" s="50">
        <f t="shared" si="82"/>
        <v>3.6044929962900283</v>
      </c>
      <c r="AT102" s="50">
        <f t="shared" si="83"/>
        <v>1.8571428571428572</v>
      </c>
      <c r="AU102" s="50">
        <f t="shared" si="84"/>
        <v>16.666666666666664</v>
      </c>
      <c r="AV102" s="50">
        <f t="shared" si="85"/>
        <v>2.9957234475763901</v>
      </c>
      <c r="AW102" s="50">
        <f t="shared" si="86"/>
        <v>2.4242424242424243</v>
      </c>
      <c r="AX102" s="50">
        <f t="shared" si="87"/>
        <v>12.5</v>
      </c>
      <c r="AY102" s="50">
        <f t="shared" si="88"/>
        <v>2.7874605436398827</v>
      </c>
      <c r="AZ102" s="50">
        <f t="shared" si="89"/>
        <v>3.064516129032258</v>
      </c>
      <c r="BA102" s="50">
        <f t="shared" si="90"/>
        <v>8</v>
      </c>
      <c r="BB102" s="50">
        <f t="shared" si="91"/>
        <v>2.1036053106593182</v>
      </c>
      <c r="BC102" s="50">
        <f t="shared" si="92"/>
        <v>3.7931034482758621</v>
      </c>
      <c r="BD102" s="50">
        <f t="shared" si="93"/>
        <v>8.3333333333333321</v>
      </c>
      <c r="BE102" s="50">
        <f t="shared" si="94"/>
        <v>2.1121894222222548</v>
      </c>
      <c r="BF102" s="50">
        <f t="shared" si="95"/>
        <v>4.6296296296296298</v>
      </c>
      <c r="BG102" s="50">
        <f t="shared" si="96"/>
        <v>4.0816326530612246</v>
      </c>
      <c r="BH102" s="50">
        <f t="shared" si="97"/>
        <v>0.88163265306122451</v>
      </c>
      <c r="BI102" s="50">
        <f t="shared" si="98"/>
        <v>5.6</v>
      </c>
      <c r="BJ102" s="50">
        <f t="shared" si="99"/>
        <v>3.5714285714285712</v>
      </c>
      <c r="BK102" s="50">
        <f t="shared" si="100"/>
        <v>0.63775510204081631</v>
      </c>
      <c r="BL102" s="50">
        <f t="shared" si="101"/>
        <v>7.4879227053140101</v>
      </c>
      <c r="BM102" s="50">
        <f t="shared" si="102"/>
        <v>2.7777777777777777</v>
      </c>
      <c r="BN102" s="50">
        <f t="shared" si="103"/>
        <v>0.37096774193548382</v>
      </c>
      <c r="BO102" s="50">
        <f t="shared" si="104"/>
        <v>10.119047619047619</v>
      </c>
      <c r="BP102" s="50">
        <f t="shared" si="105"/>
        <v>2.2222222222222223</v>
      </c>
      <c r="BQ102" s="50">
        <f t="shared" si="106"/>
        <v>0.21960784313725493</v>
      </c>
      <c r="BR102" s="50">
        <f t="shared" si="107"/>
        <v>13.909774436090228</v>
      </c>
      <c r="BS102" s="50">
        <f t="shared" si="108"/>
        <v>3.4188034188034186</v>
      </c>
      <c r="BT102" s="50">
        <f t="shared" si="109"/>
        <v>0.26364912846478444</v>
      </c>
      <c r="BU102" s="50">
        <f t="shared" si="110"/>
        <v>19.607843137254903</v>
      </c>
      <c r="BV102" s="50">
        <f t="shared" si="111"/>
        <v>2</v>
      </c>
      <c r="BW102" s="50">
        <f t="shared" si="112"/>
        <v>0.17047674050060083</v>
      </c>
      <c r="BX102" s="50">
        <f t="shared" si="113"/>
        <v>28.666666666666668</v>
      </c>
      <c r="BY102" s="50">
        <f t="shared" si="114"/>
        <v>1.8181818181818181</v>
      </c>
      <c r="BZ102" s="50">
        <f t="shared" si="115"/>
        <v>0.17840727968338405</v>
      </c>
      <c r="CA102" s="50">
        <f t="shared" si="116"/>
        <v>44.230769230769226</v>
      </c>
      <c r="CB102" s="50">
        <f t="shared" si="117"/>
        <v>1.6666666666666667</v>
      </c>
      <c r="CC102" s="50">
        <f t="shared" si="118"/>
        <v>0.19411635536525473</v>
      </c>
      <c r="CD102" s="50">
        <f t="shared" si="119"/>
        <v>74.242424242424221</v>
      </c>
      <c r="CE102" s="50">
        <f t="shared" si="120"/>
        <v>1.6666666666666667</v>
      </c>
      <c r="CF102" s="50">
        <f t="shared" si="121"/>
        <v>0.21901741159576013</v>
      </c>
      <c r="CG102" s="50">
        <f t="shared" si="122"/>
        <v>144.44444444444449</v>
      </c>
      <c r="CH102" s="50">
        <f t="shared" si="123"/>
        <v>1.5384615384615385</v>
      </c>
      <c r="CI102" s="50">
        <f t="shared" si="124"/>
        <v>0.22850746119317111</v>
      </c>
      <c r="CJ102" s="50">
        <f t="shared" si="125"/>
        <v>11000.000000000002</v>
      </c>
      <c r="CK102" s="50">
        <f t="shared" si="126"/>
        <v>1.4285714285714286</v>
      </c>
      <c r="CL102" s="50">
        <f t="shared" si="127"/>
        <v>8.5352265012950568E-2</v>
      </c>
      <c r="CM102" s="50">
        <f t="shared" si="128"/>
        <v>23999.999999999978</v>
      </c>
      <c r="CN102" s="50">
        <f t="shared" si="129"/>
        <v>1.3333333333333333</v>
      </c>
      <c r="CO102" s="50">
        <f t="shared" si="130"/>
        <v>8.6334002137045077E-2</v>
      </c>
      <c r="CP102">
        <f t="shared" si="131"/>
        <v>0.45446349090829818</v>
      </c>
      <c r="CQ102">
        <f t="shared" si="132"/>
        <v>72.945683849011573</v>
      </c>
      <c r="CR102">
        <f t="shared" si="133"/>
        <v>73</v>
      </c>
    </row>
    <row r="103" spans="1:96" ht="30">
      <c r="A103" s="248"/>
      <c r="B103" s="78" t="s">
        <v>99</v>
      </c>
      <c r="C103" s="86" t="s">
        <v>86</v>
      </c>
      <c r="D103" s="57">
        <v>3</v>
      </c>
      <c r="E103" s="57">
        <v>16</v>
      </c>
      <c r="F103" s="58" t="str">
        <f t="shared" si="135"/>
        <v>5-6</v>
      </c>
      <c r="G103" s="58">
        <f t="shared" si="69"/>
        <v>5.5</v>
      </c>
      <c r="H103" s="57">
        <v>5</v>
      </c>
      <c r="I103" s="57">
        <v>6</v>
      </c>
      <c r="J103" s="57">
        <v>1</v>
      </c>
      <c r="K103" s="104">
        <v>11</v>
      </c>
      <c r="L103" s="57" t="s">
        <v>279</v>
      </c>
      <c r="M103" s="57">
        <v>1</v>
      </c>
      <c r="N103" s="58" t="str">
        <f t="shared" si="136"/>
        <v>-</v>
      </c>
      <c r="O103" s="57" t="s">
        <v>257</v>
      </c>
      <c r="P103" s="57" t="s">
        <v>257</v>
      </c>
      <c r="Q103" s="57" t="s">
        <v>257</v>
      </c>
      <c r="R103" s="57" t="s">
        <v>257</v>
      </c>
      <c r="S103" s="57" t="s">
        <v>257</v>
      </c>
      <c r="T103" s="95">
        <v>5</v>
      </c>
      <c r="U103" s="57" t="s">
        <v>310</v>
      </c>
      <c r="V103" s="57">
        <v>1</v>
      </c>
      <c r="W103" s="57">
        <v>4</v>
      </c>
      <c r="X103" s="95">
        <v>11</v>
      </c>
      <c r="Y103" s="57">
        <v>2</v>
      </c>
      <c r="Z103" s="59" t="s">
        <v>231</v>
      </c>
      <c r="AA103" s="57">
        <f>'Способности и классы'!$G$16</f>
        <v>1.4</v>
      </c>
      <c r="AB103" s="57">
        <v>0</v>
      </c>
      <c r="AC103" s="60" t="s">
        <v>521</v>
      </c>
      <c r="AD103" s="60"/>
      <c r="AE103" s="57">
        <v>1.1000000000000001</v>
      </c>
      <c r="AF103" s="57">
        <v>0</v>
      </c>
      <c r="AG103" s="61"/>
      <c r="AH103" s="62">
        <f t="shared" si="71"/>
        <v>0.13341637380878255</v>
      </c>
      <c r="AI103" s="62">
        <f t="shared" si="72"/>
        <v>319.99999999999972</v>
      </c>
      <c r="AJ103" s="62">
        <f t="shared" si="73"/>
        <v>6.9981816544294428</v>
      </c>
      <c r="AK103" s="62">
        <f t="shared" si="74"/>
        <v>0.56568542494923801</v>
      </c>
      <c r="AL103" s="62">
        <f t="shared" si="75"/>
        <v>80.000000000000014</v>
      </c>
      <c r="AM103" s="62">
        <f t="shared" si="76"/>
        <v>3.9029377487207082</v>
      </c>
      <c r="AN103" s="62">
        <f t="shared" si="77"/>
        <v>1.0311973892303818</v>
      </c>
      <c r="AO103" s="62">
        <f t="shared" si="78"/>
        <v>53.333333333333336</v>
      </c>
      <c r="AP103" s="62">
        <f t="shared" si="79"/>
        <v>3.6052758547603112</v>
      </c>
      <c r="AQ103" s="62">
        <f t="shared" si="80"/>
        <v>1.5713484026367723</v>
      </c>
      <c r="AR103" s="62">
        <f t="shared" si="81"/>
        <v>17.777777777777775</v>
      </c>
      <c r="AS103" s="62">
        <f t="shared" si="82"/>
        <v>2.6390158215457884</v>
      </c>
      <c r="AT103" s="62">
        <f t="shared" si="83"/>
        <v>2.1377646873081666</v>
      </c>
      <c r="AU103" s="62">
        <f t="shared" si="84"/>
        <v>10</v>
      </c>
      <c r="AV103" s="62">
        <f t="shared" si="85"/>
        <v>2.1628183746435168</v>
      </c>
      <c r="AW103" s="62">
        <f t="shared" si="86"/>
        <v>2.8284271247461898</v>
      </c>
      <c r="AX103" s="62">
        <f t="shared" si="87"/>
        <v>6.4</v>
      </c>
      <c r="AY103" s="62">
        <f t="shared" si="88"/>
        <v>1.6658920774482877</v>
      </c>
      <c r="AZ103" s="62">
        <f t="shared" si="89"/>
        <v>3.5355339059327373</v>
      </c>
      <c r="BA103" s="62">
        <f t="shared" si="90"/>
        <v>5.333333333333333</v>
      </c>
      <c r="BB103" s="62">
        <f t="shared" si="91"/>
        <v>1.3752174806387321</v>
      </c>
      <c r="BC103" s="62">
        <f t="shared" si="92"/>
        <v>4.4446711960297272</v>
      </c>
      <c r="BD103" s="62">
        <f t="shared" si="93"/>
        <v>6.6666666666666661</v>
      </c>
      <c r="BE103" s="62">
        <f t="shared" si="94"/>
        <v>1.4698250583563068</v>
      </c>
      <c r="BF103" s="62">
        <f t="shared" si="95"/>
        <v>5.3568695544435414</v>
      </c>
      <c r="BG103" s="62">
        <f t="shared" si="96"/>
        <v>2.8571428571428568</v>
      </c>
      <c r="BH103" s="62">
        <f t="shared" si="97"/>
        <v>0.53336054352356721</v>
      </c>
      <c r="BI103" s="62">
        <f t="shared" si="98"/>
        <v>6.5996632910744433</v>
      </c>
      <c r="BJ103" s="62">
        <f t="shared" si="99"/>
        <v>2.2222222222222223</v>
      </c>
      <c r="BK103" s="62">
        <f t="shared" si="100"/>
        <v>0.33671751485073692</v>
      </c>
      <c r="BL103" s="62">
        <f t="shared" si="101"/>
        <v>7.8286822202796342</v>
      </c>
      <c r="BM103" s="62">
        <f t="shared" si="102"/>
        <v>1.7777777777777777</v>
      </c>
      <c r="BN103" s="62">
        <f t="shared" si="103"/>
        <v>0.22708518851008835</v>
      </c>
      <c r="BO103" s="62">
        <f t="shared" si="104"/>
        <v>10.68516913793005</v>
      </c>
      <c r="BP103" s="62">
        <f t="shared" si="105"/>
        <v>1.7777777777777777</v>
      </c>
      <c r="BQ103" s="62">
        <f t="shared" si="106"/>
        <v>0.16637806616154061</v>
      </c>
      <c r="BR103" s="62">
        <f t="shared" si="107"/>
        <v>14.218995056468618</v>
      </c>
      <c r="BS103" s="62">
        <f t="shared" si="108"/>
        <v>2.4615384615384617</v>
      </c>
      <c r="BT103" s="62">
        <f t="shared" si="109"/>
        <v>0.18898217224172392</v>
      </c>
      <c r="BU103" s="62">
        <f t="shared" si="110"/>
        <v>20.203050891044214</v>
      </c>
      <c r="BV103" s="62">
        <f t="shared" si="111"/>
        <v>1.4545454545454546</v>
      </c>
      <c r="BW103" s="62">
        <f t="shared" si="112"/>
        <v>0.13014141165478252</v>
      </c>
      <c r="BX103" s="62">
        <f t="shared" si="113"/>
        <v>28.153325547242165</v>
      </c>
      <c r="BY103" s="62">
        <f t="shared" si="114"/>
        <v>1.3333333333333333</v>
      </c>
      <c r="BZ103" s="62">
        <f t="shared" si="115"/>
        <v>0.14863827155360862</v>
      </c>
      <c r="CA103" s="62">
        <f t="shared" si="116"/>
        <v>43.369215912774912</v>
      </c>
      <c r="CB103" s="62">
        <f t="shared" si="117"/>
        <v>1.3333333333333333</v>
      </c>
      <c r="CC103" s="62">
        <f t="shared" si="118"/>
        <v>0.17533902330932291</v>
      </c>
      <c r="CD103" s="62">
        <f t="shared" si="119"/>
        <v>66.631215919501585</v>
      </c>
      <c r="CE103" s="62">
        <f t="shared" si="120"/>
        <v>1.2307692307692308</v>
      </c>
      <c r="CF103" s="62">
        <f t="shared" si="121"/>
        <v>0.20258139467488498</v>
      </c>
      <c r="CG103" s="62">
        <f t="shared" si="122"/>
        <v>122.56517540566821</v>
      </c>
      <c r="CH103" s="62">
        <f t="shared" si="123"/>
        <v>1.1428571428571428</v>
      </c>
      <c r="CI103" s="62">
        <f t="shared" si="124"/>
        <v>0.21884069137914841</v>
      </c>
      <c r="CJ103" s="62">
        <f t="shared" si="125"/>
        <v>243.06795603287574</v>
      </c>
      <c r="CK103" s="62">
        <f t="shared" si="126"/>
        <v>1.0666666666666667</v>
      </c>
      <c r="CL103" s="62">
        <f t="shared" si="127"/>
        <v>0.22471537044630674</v>
      </c>
      <c r="CM103" s="62">
        <f t="shared" si="128"/>
        <v>16970.562748477143</v>
      </c>
      <c r="CN103" s="62">
        <f t="shared" si="129"/>
        <v>1.0666666666666667</v>
      </c>
      <c r="CO103" s="62">
        <f t="shared" si="130"/>
        <v>8.9039583519642945E-2</v>
      </c>
      <c r="CP103">
        <f t="shared" si="131"/>
        <v>0.47191404932144876</v>
      </c>
      <c r="CQ103">
        <f t="shared" si="132"/>
        <v>74.053427241026426</v>
      </c>
      <c r="CR103">
        <f t="shared" si="133"/>
        <v>75</v>
      </c>
    </row>
    <row r="104" spans="1:96" ht="45">
      <c r="A104" s="248"/>
      <c r="B104" s="77" t="s">
        <v>119</v>
      </c>
      <c r="C104" s="85" t="s">
        <v>106</v>
      </c>
      <c r="D104" s="20">
        <v>3</v>
      </c>
      <c r="E104" s="20">
        <v>17</v>
      </c>
      <c r="F104" s="21" t="str">
        <f t="shared" si="135"/>
        <v>4-8</v>
      </c>
      <c r="G104" s="21">
        <f t="shared" si="69"/>
        <v>6</v>
      </c>
      <c r="H104" s="20">
        <v>4</v>
      </c>
      <c r="I104" s="20">
        <v>8</v>
      </c>
      <c r="J104" s="20">
        <v>1</v>
      </c>
      <c r="K104" s="103">
        <v>13</v>
      </c>
      <c r="L104" s="20" t="s">
        <v>274</v>
      </c>
      <c r="M104" s="20">
        <v>1</v>
      </c>
      <c r="N104" s="21" t="str">
        <f t="shared" si="136"/>
        <v>-</v>
      </c>
      <c r="O104" s="20" t="s">
        <v>257</v>
      </c>
      <c r="P104" s="20" t="s">
        <v>257</v>
      </c>
      <c r="Q104" s="20" t="s">
        <v>257</v>
      </c>
      <c r="R104" s="20" t="s">
        <v>257</v>
      </c>
      <c r="S104" s="20" t="s">
        <v>257</v>
      </c>
      <c r="T104" s="94">
        <v>3</v>
      </c>
      <c r="U104" s="20" t="s">
        <v>327</v>
      </c>
      <c r="V104" s="20">
        <v>1</v>
      </c>
      <c r="W104" s="20">
        <v>2</v>
      </c>
      <c r="X104" s="94">
        <v>11</v>
      </c>
      <c r="Y104" s="20">
        <v>3</v>
      </c>
      <c r="Z104" s="22" t="s">
        <v>246</v>
      </c>
      <c r="AA104" s="20">
        <f>'Способности и классы'!$G$4</f>
        <v>1.3</v>
      </c>
      <c r="AB104" s="20">
        <v>0</v>
      </c>
      <c r="AC104" s="23" t="s">
        <v>763</v>
      </c>
      <c r="AD104" s="23"/>
      <c r="AE104" s="20">
        <f>0.5*1.5</f>
        <v>0.75</v>
      </c>
      <c r="AF104" s="20">
        <v>0</v>
      </c>
      <c r="AG104" s="24"/>
      <c r="AH104" s="25">
        <f t="shared" si="71"/>
        <v>0.10128952091046066</v>
      </c>
      <c r="AI104" s="25">
        <f t="shared" si="72"/>
        <v>339.99999999999972</v>
      </c>
      <c r="AJ104" s="25">
        <f t="shared" si="73"/>
        <v>7.6116463148276354</v>
      </c>
      <c r="AK104" s="25">
        <f t="shared" si="74"/>
        <v>0.41989110486518239</v>
      </c>
      <c r="AL104" s="25">
        <f t="shared" si="75"/>
        <v>85.000000000000014</v>
      </c>
      <c r="AM104" s="25">
        <f t="shared" si="76"/>
        <v>4.307523139367845</v>
      </c>
      <c r="AN104" s="25">
        <f t="shared" si="77"/>
        <v>0.77720228544757308</v>
      </c>
      <c r="AO104" s="25">
        <f t="shared" si="78"/>
        <v>37.777777777777779</v>
      </c>
      <c r="AP104" s="25">
        <f t="shared" si="79"/>
        <v>3.5332816672639527</v>
      </c>
      <c r="AQ104" s="25">
        <f t="shared" si="80"/>
        <v>1.1782658554890322</v>
      </c>
      <c r="AR104" s="25">
        <f t="shared" si="81"/>
        <v>18.888888888888886</v>
      </c>
      <c r="AS104" s="25">
        <f t="shared" si="82"/>
        <v>3.0337881296521734</v>
      </c>
      <c r="AT104" s="25">
        <f t="shared" si="83"/>
        <v>1.6316420651011165</v>
      </c>
      <c r="AU104" s="25">
        <f t="shared" si="84"/>
        <v>10.625</v>
      </c>
      <c r="AV104" s="25">
        <f t="shared" si="85"/>
        <v>2.5518316682476239</v>
      </c>
      <c r="AW104" s="25">
        <f t="shared" si="86"/>
        <v>2.0994555243259119</v>
      </c>
      <c r="AX104" s="25">
        <f t="shared" si="87"/>
        <v>6.8</v>
      </c>
      <c r="AY104" s="25">
        <f t="shared" si="88"/>
        <v>2.0844975844028157</v>
      </c>
      <c r="AZ104" s="25">
        <f t="shared" si="89"/>
        <v>2.6755256377080223</v>
      </c>
      <c r="BA104" s="25">
        <f t="shared" si="90"/>
        <v>4.7222222222222223</v>
      </c>
      <c r="BB104" s="25">
        <f t="shared" si="91"/>
        <v>1.5531786439037933</v>
      </c>
      <c r="BC104" s="25">
        <f t="shared" si="92"/>
        <v>3.342554190045202</v>
      </c>
      <c r="BD104" s="25">
        <f t="shared" si="93"/>
        <v>6.0714285714285712</v>
      </c>
      <c r="BE104" s="25">
        <f t="shared" si="94"/>
        <v>1.7629979671533011</v>
      </c>
      <c r="BF104" s="25">
        <f t="shared" si="95"/>
        <v>4.0093768693724012</v>
      </c>
      <c r="BG104" s="25">
        <f t="shared" si="96"/>
        <v>2.65625</v>
      </c>
      <c r="BH104" s="25">
        <f t="shared" si="97"/>
        <v>0.66250943389509553</v>
      </c>
      <c r="BI104" s="25">
        <f t="shared" si="98"/>
        <v>4.8987295567604612</v>
      </c>
      <c r="BJ104" s="25">
        <f t="shared" si="99"/>
        <v>2.0987654320987654</v>
      </c>
      <c r="BK104" s="25">
        <f t="shared" si="100"/>
        <v>0.42843055689865084</v>
      </c>
      <c r="BL104" s="25">
        <f t="shared" si="101"/>
        <v>5.9659527816261333</v>
      </c>
      <c r="BM104" s="25">
        <f t="shared" si="102"/>
        <v>1.7</v>
      </c>
      <c r="BN104" s="25">
        <f t="shared" si="103"/>
        <v>0.28495029414842815</v>
      </c>
      <c r="BO104" s="25">
        <f t="shared" si="104"/>
        <v>7.0106818401597426</v>
      </c>
      <c r="BP104" s="25">
        <f t="shared" si="105"/>
        <v>1.7</v>
      </c>
      <c r="BQ104" s="25">
        <f t="shared" si="106"/>
        <v>0.24248711305964277</v>
      </c>
      <c r="BR104" s="25">
        <f t="shared" si="107"/>
        <v>8.5447839840064628</v>
      </c>
      <c r="BS104" s="25">
        <f t="shared" si="108"/>
        <v>2.3776223776223775</v>
      </c>
      <c r="BT104" s="25">
        <f t="shared" si="109"/>
        <v>0.29663316251885757</v>
      </c>
      <c r="BU104" s="25">
        <f t="shared" si="110"/>
        <v>11.663641801810622</v>
      </c>
      <c r="BV104" s="25">
        <f t="shared" si="111"/>
        <v>1.4166666666666667</v>
      </c>
      <c r="BW104" s="25">
        <f t="shared" si="112"/>
        <v>0.19518029216414087</v>
      </c>
      <c r="BX104" s="25">
        <f t="shared" si="113"/>
        <v>16.332935246811783</v>
      </c>
      <c r="BY104" s="25">
        <f t="shared" si="114"/>
        <v>1.3076923076923077</v>
      </c>
      <c r="BZ104" s="25">
        <f t="shared" si="115"/>
        <v>0.20637202730308116</v>
      </c>
      <c r="CA104" s="25">
        <f t="shared" si="116"/>
        <v>22.317741498086377</v>
      </c>
      <c r="CB104" s="25">
        <f t="shared" si="117"/>
        <v>1.2142857142857142</v>
      </c>
      <c r="CC104" s="25">
        <f t="shared" si="118"/>
        <v>0.23325734141655216</v>
      </c>
      <c r="CD104" s="25">
        <f t="shared" si="119"/>
        <v>33.678765702728171</v>
      </c>
      <c r="CE104" s="25">
        <f t="shared" si="120"/>
        <v>1.1333333333333333</v>
      </c>
      <c r="CF104" s="25">
        <f t="shared" si="121"/>
        <v>0.2575138537931993</v>
      </c>
      <c r="CG104" s="25">
        <f t="shared" si="122"/>
        <v>54.585843632473704</v>
      </c>
      <c r="CH104" s="25">
        <f t="shared" si="123"/>
        <v>1.1805555555555556</v>
      </c>
      <c r="CI104" s="25">
        <f t="shared" si="124"/>
        <v>0.28765841344716009</v>
      </c>
      <c r="CJ104" s="25">
        <f t="shared" si="125"/>
        <v>88.206291126192824</v>
      </c>
      <c r="CK104" s="25">
        <f t="shared" si="126"/>
        <v>1.0625</v>
      </c>
      <c r="CL104" s="25">
        <f t="shared" si="127"/>
        <v>0.29663888412720057</v>
      </c>
      <c r="CM104" s="25">
        <f t="shared" si="128"/>
        <v>4618.8021535170055</v>
      </c>
      <c r="CN104" s="25">
        <f t="shared" si="129"/>
        <v>1</v>
      </c>
      <c r="CO104" s="25">
        <f t="shared" si="130"/>
        <v>0.12130191582128273</v>
      </c>
      <c r="CP104">
        <f t="shared" si="131"/>
        <v>0.47453560519052906</v>
      </c>
      <c r="CQ104">
        <f t="shared" si="132"/>
        <v>74.21770513598625</v>
      </c>
      <c r="CR104">
        <f t="shared" si="133"/>
        <v>75</v>
      </c>
    </row>
    <row r="105" spans="1:96" ht="45.75" thickBot="1">
      <c r="A105" s="249"/>
      <c r="B105" s="207" t="s">
        <v>119</v>
      </c>
      <c r="C105" s="211" t="s">
        <v>105</v>
      </c>
      <c r="D105" s="215">
        <v>4</v>
      </c>
      <c r="E105" s="215">
        <v>30</v>
      </c>
      <c r="F105" s="219" t="str">
        <f t="shared" si="135"/>
        <v>4-5</v>
      </c>
      <c r="G105" s="219">
        <f t="shared" si="69"/>
        <v>4.5</v>
      </c>
      <c r="H105" s="215">
        <v>4</v>
      </c>
      <c r="I105" s="215">
        <v>5</v>
      </c>
      <c r="J105" s="215">
        <v>1</v>
      </c>
      <c r="K105" s="224">
        <v>7</v>
      </c>
      <c r="L105" s="215" t="s">
        <v>271</v>
      </c>
      <c r="M105" s="215">
        <v>1</v>
      </c>
      <c r="N105" s="219" t="str">
        <f t="shared" si="136"/>
        <v>-</v>
      </c>
      <c r="O105" s="215" t="s">
        <v>257</v>
      </c>
      <c r="P105" s="215" t="s">
        <v>257</v>
      </c>
      <c r="Q105" s="215" t="s">
        <v>257</v>
      </c>
      <c r="R105" s="215" t="s">
        <v>257</v>
      </c>
      <c r="S105" s="215" t="s">
        <v>257</v>
      </c>
      <c r="T105" s="229">
        <v>5</v>
      </c>
      <c r="U105" s="215" t="s">
        <v>314</v>
      </c>
      <c r="V105" s="215">
        <v>1</v>
      </c>
      <c r="W105" s="215">
        <v>5</v>
      </c>
      <c r="X105" s="229">
        <v>9</v>
      </c>
      <c r="Y105" s="215">
        <v>1</v>
      </c>
      <c r="Z105" s="233" t="s">
        <v>240</v>
      </c>
      <c r="AA105" s="215">
        <f>'Способности и классы'!$G$30</f>
        <v>1.9360000000000004</v>
      </c>
      <c r="AB105" s="215">
        <v>0</v>
      </c>
      <c r="AC105" s="237" t="s">
        <v>714</v>
      </c>
      <c r="AD105" s="237"/>
      <c r="AE105" s="215">
        <f>1.2*1.5</f>
        <v>1.7999999999999998</v>
      </c>
      <c r="AF105" s="215">
        <v>0</v>
      </c>
      <c r="AG105" s="241"/>
      <c r="AH105" s="245">
        <f t="shared" si="71"/>
        <v>0.23255813953488372</v>
      </c>
      <c r="AI105" s="245">
        <f t="shared" si="72"/>
        <v>150.00000000000003</v>
      </c>
      <c r="AJ105" s="245">
        <f t="shared" si="73"/>
        <v>5.0395287674940983</v>
      </c>
      <c r="AK105" s="245">
        <f t="shared" si="74"/>
        <v>0.97560975609756106</v>
      </c>
      <c r="AL105" s="245">
        <f t="shared" si="75"/>
        <v>49.999999999999993</v>
      </c>
      <c r="AM105" s="245">
        <f t="shared" si="76"/>
        <v>2.9523362171614123</v>
      </c>
      <c r="AN105" s="245">
        <f t="shared" si="77"/>
        <v>1.7948717948717949</v>
      </c>
      <c r="AO105" s="245">
        <f t="shared" si="78"/>
        <v>100</v>
      </c>
      <c r="AP105" s="245">
        <f t="shared" si="79"/>
        <v>3.6935087675874008</v>
      </c>
      <c r="AQ105" s="245">
        <f t="shared" si="80"/>
        <v>2.7027027027027026</v>
      </c>
      <c r="AR105" s="245">
        <f t="shared" si="81"/>
        <v>20</v>
      </c>
      <c r="AS105" s="245">
        <f t="shared" si="82"/>
        <v>2.2268588389722588</v>
      </c>
      <c r="AT105" s="245">
        <f t="shared" si="83"/>
        <v>3.7142857142857144</v>
      </c>
      <c r="AU105" s="245">
        <f t="shared" si="84"/>
        <v>12.5</v>
      </c>
      <c r="AV105" s="245">
        <f t="shared" si="85"/>
        <v>1.8344984642633571</v>
      </c>
      <c r="AW105" s="245">
        <f t="shared" si="86"/>
        <v>4.8484848484848486</v>
      </c>
      <c r="AX105" s="245">
        <f t="shared" si="87"/>
        <v>8.5714285714285712</v>
      </c>
      <c r="AY105" s="245">
        <f t="shared" si="88"/>
        <v>1.4277575971662191</v>
      </c>
      <c r="AZ105" s="245">
        <f t="shared" si="89"/>
        <v>6.129032258064516</v>
      </c>
      <c r="BA105" s="245">
        <f t="shared" si="90"/>
        <v>7.5</v>
      </c>
      <c r="BB105" s="245">
        <f t="shared" si="91"/>
        <v>1.1693479297798275</v>
      </c>
      <c r="BC105" s="245">
        <f t="shared" si="92"/>
        <v>8.4291187739463602</v>
      </c>
      <c r="BD105" s="245">
        <f t="shared" si="93"/>
        <v>12.499999999999998</v>
      </c>
      <c r="BE105" s="245">
        <f t="shared" si="94"/>
        <v>1.4540235732518576</v>
      </c>
      <c r="BF105" s="245">
        <f t="shared" si="95"/>
        <v>11.574074074074073</v>
      </c>
      <c r="BG105" s="245">
        <f t="shared" si="96"/>
        <v>4.2857142857142856</v>
      </c>
      <c r="BH105" s="245">
        <f t="shared" si="97"/>
        <v>0.37028571428571433</v>
      </c>
      <c r="BI105" s="245">
        <f t="shared" si="98"/>
        <v>16</v>
      </c>
      <c r="BJ105" s="245">
        <f t="shared" si="99"/>
        <v>3.75</v>
      </c>
      <c r="BK105" s="245">
        <f t="shared" si="100"/>
        <v>0.234375</v>
      </c>
      <c r="BL105" s="245">
        <f t="shared" si="101"/>
        <v>22.463768115942031</v>
      </c>
      <c r="BM105" s="245">
        <f t="shared" si="102"/>
        <v>3.3333333333333335</v>
      </c>
      <c r="BN105" s="245">
        <f t="shared" si="103"/>
        <v>0.14838709677419354</v>
      </c>
      <c r="BO105" s="245">
        <f t="shared" si="104"/>
        <v>32.38095238095238</v>
      </c>
      <c r="BP105" s="245">
        <f t="shared" si="105"/>
        <v>3.3333333333333335</v>
      </c>
      <c r="BQ105" s="245">
        <f t="shared" si="106"/>
        <v>0.10294117647058824</v>
      </c>
      <c r="BR105" s="245">
        <f t="shared" si="107"/>
        <v>48.684210526315788</v>
      </c>
      <c r="BS105" s="245">
        <f t="shared" si="108"/>
        <v>4.615384615384615</v>
      </c>
      <c r="BT105" s="245">
        <f t="shared" si="109"/>
        <v>0.10665440027339061</v>
      </c>
      <c r="BU105" s="245">
        <f t="shared" si="110"/>
        <v>78.431372549019613</v>
      </c>
      <c r="BV105" s="245">
        <f t="shared" si="111"/>
        <v>2.7272727272727271</v>
      </c>
      <c r="BW105" s="245">
        <f t="shared" si="112"/>
        <v>7.4038913095488115E-2</v>
      </c>
      <c r="BX105" s="245">
        <f t="shared" si="113"/>
        <v>143.33333333333337</v>
      </c>
      <c r="BY105" s="245">
        <f t="shared" si="114"/>
        <v>2.5</v>
      </c>
      <c r="BZ105" s="245">
        <f t="shared" si="115"/>
        <v>7.9615110989988094E-2</v>
      </c>
      <c r="CA105" s="245">
        <f t="shared" si="116"/>
        <v>353.84615384615392</v>
      </c>
      <c r="CB105" s="245">
        <f t="shared" si="117"/>
        <v>2.5</v>
      </c>
      <c r="CC105" s="245">
        <f t="shared" si="118"/>
        <v>8.405484751817914E-2</v>
      </c>
      <c r="CD105" s="245">
        <f t="shared" si="119"/>
        <v>890.90909090908997</v>
      </c>
      <c r="CE105" s="245">
        <f t="shared" si="120"/>
        <v>2.3076923076923075</v>
      </c>
      <c r="CF105" s="245">
        <f t="shared" si="121"/>
        <v>9.232893046782209E-2</v>
      </c>
      <c r="CG105" s="245">
        <f t="shared" si="122"/>
        <v>1155.5555555555545</v>
      </c>
      <c r="CH105" s="245">
        <f t="shared" si="123"/>
        <v>2.1428571428571428</v>
      </c>
      <c r="CI105" s="245">
        <f t="shared" si="124"/>
        <v>0.12946899490162292</v>
      </c>
      <c r="CJ105" s="245">
        <f t="shared" si="125"/>
        <v>43999.999999999964</v>
      </c>
      <c r="CK105" s="245">
        <f t="shared" si="126"/>
        <v>2</v>
      </c>
      <c r="CL105" s="245">
        <f t="shared" si="127"/>
        <v>6.3949000761152897E-2</v>
      </c>
      <c r="CM105" s="245">
        <f t="shared" si="128"/>
        <v>47999.999999999956</v>
      </c>
      <c r="CN105" s="245">
        <f t="shared" si="129"/>
        <v>2</v>
      </c>
      <c r="CO105" s="245">
        <f t="shared" si="130"/>
        <v>8.0342841894465181E-2</v>
      </c>
      <c r="CP105">
        <f t="shared" si="131"/>
        <v>0.47773474708931229</v>
      </c>
      <c r="CQ105">
        <f t="shared" si="132"/>
        <v>74.417441030423916</v>
      </c>
      <c r="CR105">
        <f t="shared" si="133"/>
        <v>75</v>
      </c>
    </row>
    <row r="106" spans="1:96" ht="45.75" thickTop="1">
      <c r="A106" s="247">
        <v>4</v>
      </c>
      <c r="B106" s="154" t="s">
        <v>99</v>
      </c>
      <c r="C106" s="159" t="s">
        <v>83</v>
      </c>
      <c r="D106" s="164">
        <v>3</v>
      </c>
      <c r="E106" s="164">
        <v>16</v>
      </c>
      <c r="F106" s="169" t="str">
        <f t="shared" si="135"/>
        <v>4-5</v>
      </c>
      <c r="G106" s="169">
        <f t="shared" si="69"/>
        <v>4.5</v>
      </c>
      <c r="H106" s="164">
        <v>4</v>
      </c>
      <c r="I106" s="164">
        <v>5</v>
      </c>
      <c r="J106" s="164">
        <v>1</v>
      </c>
      <c r="K106" s="174">
        <v>11</v>
      </c>
      <c r="L106" s="164" t="s">
        <v>280</v>
      </c>
      <c r="M106" s="164">
        <v>1</v>
      </c>
      <c r="N106" s="169" t="str">
        <f t="shared" si="136"/>
        <v>-</v>
      </c>
      <c r="O106" s="164" t="s">
        <v>257</v>
      </c>
      <c r="P106" s="164" t="s">
        <v>257</v>
      </c>
      <c r="Q106" s="164" t="s">
        <v>257</v>
      </c>
      <c r="R106" s="164" t="s">
        <v>257</v>
      </c>
      <c r="S106" s="164" t="s">
        <v>257</v>
      </c>
      <c r="T106" s="180">
        <v>10</v>
      </c>
      <c r="U106" s="164" t="s">
        <v>315</v>
      </c>
      <c r="V106" s="164">
        <v>1</v>
      </c>
      <c r="W106" s="164">
        <v>4</v>
      </c>
      <c r="X106" s="180">
        <v>11</v>
      </c>
      <c r="Y106" s="164">
        <v>1</v>
      </c>
      <c r="Z106" s="185" t="s">
        <v>245</v>
      </c>
      <c r="AA106" s="164">
        <f>'Способности и классы'!$G$31</f>
        <v>1.1499999999999999</v>
      </c>
      <c r="AB106" s="164">
        <v>0</v>
      </c>
      <c r="AC106" s="190" t="s">
        <v>772</v>
      </c>
      <c r="AD106" s="190" t="s">
        <v>773</v>
      </c>
      <c r="AE106" s="164">
        <f>1.2*1.15*1.25</f>
        <v>1.7249999999999999</v>
      </c>
      <c r="AF106" s="164">
        <v>0</v>
      </c>
      <c r="AG106" s="195"/>
      <c r="AH106" s="200">
        <f t="shared" si="71"/>
        <v>0.23255813953488372</v>
      </c>
      <c r="AI106" s="200">
        <f t="shared" si="72"/>
        <v>12799.999999999989</v>
      </c>
      <c r="AJ106" s="200">
        <f t="shared" si="73"/>
        <v>15.316855185639213</v>
      </c>
      <c r="AK106" s="200">
        <f t="shared" si="74"/>
        <v>0.97560975609756106</v>
      </c>
      <c r="AL106" s="200">
        <f t="shared" si="75"/>
        <v>160.00000000000003</v>
      </c>
      <c r="AM106" s="200">
        <f t="shared" si="76"/>
        <v>4.0652013226950734</v>
      </c>
      <c r="AN106" s="200">
        <f t="shared" si="77"/>
        <v>1.7948717948717949</v>
      </c>
      <c r="AO106" s="200">
        <f t="shared" si="78"/>
        <v>53.333333333333336</v>
      </c>
      <c r="AP106" s="200">
        <f t="shared" si="79"/>
        <v>3.0110205590588164</v>
      </c>
      <c r="AQ106" s="200">
        <f t="shared" si="80"/>
        <v>2.7027027027027026</v>
      </c>
      <c r="AR106" s="200">
        <f t="shared" si="81"/>
        <v>26.666666666666664</v>
      </c>
      <c r="AS106" s="200">
        <f t="shared" si="82"/>
        <v>2.4984357325672755</v>
      </c>
      <c r="AT106" s="200">
        <f t="shared" si="83"/>
        <v>3.7142857142857144</v>
      </c>
      <c r="AU106" s="200">
        <f t="shared" si="84"/>
        <v>13.333333333333332</v>
      </c>
      <c r="AV106" s="200">
        <f t="shared" si="85"/>
        <v>1.8946618668626836</v>
      </c>
      <c r="AW106" s="200">
        <f t="shared" si="86"/>
        <v>4.8484848484848486</v>
      </c>
      <c r="AX106" s="200">
        <f t="shared" si="87"/>
        <v>10.666666666666666</v>
      </c>
      <c r="AY106" s="200">
        <f t="shared" si="88"/>
        <v>1.636869948526148</v>
      </c>
      <c r="AZ106" s="200">
        <f t="shared" si="89"/>
        <v>6.129032258064516</v>
      </c>
      <c r="BA106" s="200">
        <f t="shared" si="90"/>
        <v>6.666666666666667</v>
      </c>
      <c r="BB106" s="200">
        <f t="shared" si="91"/>
        <v>1.067334496654462</v>
      </c>
      <c r="BC106" s="200">
        <f t="shared" si="92"/>
        <v>7.5862068965517242</v>
      </c>
      <c r="BD106" s="200">
        <f t="shared" si="93"/>
        <v>10</v>
      </c>
      <c r="BE106" s="200">
        <f t="shared" si="94"/>
        <v>1.3000993801264624</v>
      </c>
      <c r="BF106" s="200">
        <f t="shared" si="95"/>
        <v>9.2592592592592595</v>
      </c>
      <c r="BG106" s="200">
        <f t="shared" si="96"/>
        <v>4</v>
      </c>
      <c r="BH106" s="200">
        <f t="shared" si="97"/>
        <v>0.432</v>
      </c>
      <c r="BI106" s="200">
        <f t="shared" si="98"/>
        <v>11.2</v>
      </c>
      <c r="BJ106" s="200">
        <f t="shared" si="99"/>
        <v>3.5555555555555554</v>
      </c>
      <c r="BK106" s="200">
        <f t="shared" si="100"/>
        <v>0.31746031746031744</v>
      </c>
      <c r="BL106" s="200">
        <f t="shared" si="101"/>
        <v>13.478260869565219</v>
      </c>
      <c r="BM106" s="200">
        <f t="shared" si="102"/>
        <v>2.6666666666666665</v>
      </c>
      <c r="BN106" s="200">
        <f t="shared" si="103"/>
        <v>0.19784946236559137</v>
      </c>
      <c r="BO106" s="200">
        <f t="shared" si="104"/>
        <v>17.989417989417987</v>
      </c>
      <c r="BP106" s="200">
        <f t="shared" si="105"/>
        <v>2.2857142857142856</v>
      </c>
      <c r="BQ106" s="200">
        <f t="shared" si="106"/>
        <v>0.12705882352941178</v>
      </c>
      <c r="BR106" s="200">
        <f t="shared" si="107"/>
        <v>24.342105263157894</v>
      </c>
      <c r="BS106" s="200">
        <f t="shared" si="108"/>
        <v>3.5164835164835164</v>
      </c>
      <c r="BT106" s="200">
        <f t="shared" si="109"/>
        <v>0.15913398095350778</v>
      </c>
      <c r="BU106" s="200">
        <f t="shared" si="110"/>
        <v>33.613445378151262</v>
      </c>
      <c r="BV106" s="200">
        <f t="shared" si="111"/>
        <v>2</v>
      </c>
      <c r="BW106" s="200">
        <f t="shared" si="112"/>
        <v>0.11226662022177625</v>
      </c>
      <c r="BX106" s="200">
        <f t="shared" si="113"/>
        <v>47.777777777777786</v>
      </c>
      <c r="BY106" s="200">
        <f t="shared" si="114"/>
        <v>2</v>
      </c>
      <c r="BZ106" s="200">
        <f t="shared" si="115"/>
        <v>0.13760288230136933</v>
      </c>
      <c r="CA106" s="200">
        <f t="shared" si="116"/>
        <v>70.769230769230774</v>
      </c>
      <c r="CB106" s="200">
        <f t="shared" si="117"/>
        <v>1.7777777777777777</v>
      </c>
      <c r="CC106" s="200">
        <f t="shared" si="118"/>
        <v>0.15849534045788191</v>
      </c>
      <c r="CD106" s="200">
        <f t="shared" si="119"/>
        <v>111.36363636363635</v>
      </c>
      <c r="CE106" s="200">
        <f t="shared" si="120"/>
        <v>1.7777777777777777</v>
      </c>
      <c r="CF106" s="200">
        <f t="shared" si="121"/>
        <v>0.19109689381421111</v>
      </c>
      <c r="CG106" s="200">
        <f t="shared" si="122"/>
        <v>192.59259259259255</v>
      </c>
      <c r="CH106" s="200">
        <f t="shared" si="123"/>
        <v>1.6</v>
      </c>
      <c r="CI106" s="200">
        <f t="shared" si="124"/>
        <v>0.21078084005430303</v>
      </c>
      <c r="CJ106" s="200">
        <f t="shared" si="125"/>
        <v>11000.000000000002</v>
      </c>
      <c r="CK106" s="200">
        <f t="shared" si="126"/>
        <v>1.6</v>
      </c>
      <c r="CL106" s="200">
        <f t="shared" si="127"/>
        <v>8.8054186026690545E-2</v>
      </c>
      <c r="CM106" s="200">
        <f t="shared" si="128"/>
        <v>24000.000000000004</v>
      </c>
      <c r="CN106" s="200">
        <f t="shared" si="129"/>
        <v>1.4545454545454546</v>
      </c>
      <c r="CO106" s="200">
        <f t="shared" si="130"/>
        <v>8.8232587186454103E-2</v>
      </c>
      <c r="CP106">
        <f t="shared" si="131"/>
        <v>0.4901127759339351</v>
      </c>
      <c r="CQ106">
        <f t="shared" si="132"/>
        <v>75.182785026670444</v>
      </c>
      <c r="CR106">
        <f t="shared" si="133"/>
        <v>76</v>
      </c>
    </row>
    <row r="107" spans="1:96" ht="30">
      <c r="A107" s="248"/>
      <c r="B107" s="77" t="s">
        <v>119</v>
      </c>
      <c r="C107" s="85" t="s">
        <v>108</v>
      </c>
      <c r="D107" s="20">
        <v>4</v>
      </c>
      <c r="E107" s="20">
        <v>16</v>
      </c>
      <c r="F107" s="21" t="str">
        <f t="shared" si="135"/>
        <v>1-5</v>
      </c>
      <c r="G107" s="21">
        <f t="shared" si="69"/>
        <v>3</v>
      </c>
      <c r="H107" s="20">
        <v>1</v>
      </c>
      <c r="I107" s="20">
        <v>5</v>
      </c>
      <c r="J107" s="20">
        <v>1</v>
      </c>
      <c r="K107" s="103">
        <v>8</v>
      </c>
      <c r="L107" s="20" t="s">
        <v>602</v>
      </c>
      <c r="M107" s="20">
        <v>1</v>
      </c>
      <c r="N107" s="21" t="str">
        <f t="shared" si="136"/>
        <v>-</v>
      </c>
      <c r="O107" s="20" t="s">
        <v>257</v>
      </c>
      <c r="P107" s="20" t="s">
        <v>257</v>
      </c>
      <c r="Q107" s="20" t="s">
        <v>257</v>
      </c>
      <c r="R107" s="20" t="s">
        <v>257</v>
      </c>
      <c r="S107" s="20" t="s">
        <v>257</v>
      </c>
      <c r="T107" s="94">
        <v>2</v>
      </c>
      <c r="U107" s="20" t="s">
        <v>313</v>
      </c>
      <c r="V107" s="20">
        <v>1</v>
      </c>
      <c r="W107" s="20">
        <v>4</v>
      </c>
      <c r="X107" s="94">
        <v>13</v>
      </c>
      <c r="Y107" s="20">
        <v>1</v>
      </c>
      <c r="Z107" s="22" t="s">
        <v>241</v>
      </c>
      <c r="AA107" s="20">
        <f>'Способности и классы'!$G$15</f>
        <v>1.7</v>
      </c>
      <c r="AB107" s="20">
        <v>0</v>
      </c>
      <c r="AC107" s="23" t="s">
        <v>701</v>
      </c>
      <c r="AD107" s="23"/>
      <c r="AE107" s="20">
        <v>1.2</v>
      </c>
      <c r="AF107" s="20">
        <v>36</v>
      </c>
      <c r="AG107" s="24"/>
      <c r="AH107" s="25">
        <f t="shared" si="71"/>
        <v>0.34482758620689657</v>
      </c>
      <c r="AI107" s="25">
        <f t="shared" si="72"/>
        <v>319.99999999999972</v>
      </c>
      <c r="AJ107" s="25">
        <f t="shared" si="73"/>
        <v>5.5193380421437874</v>
      </c>
      <c r="AK107" s="25">
        <f t="shared" si="74"/>
        <v>1.4814814814814814</v>
      </c>
      <c r="AL107" s="25">
        <f t="shared" si="75"/>
        <v>159.99999999999986</v>
      </c>
      <c r="AM107" s="25">
        <f t="shared" si="76"/>
        <v>3.6240279022924344</v>
      </c>
      <c r="AN107" s="25">
        <f t="shared" si="77"/>
        <v>2.6923076923076921</v>
      </c>
      <c r="AO107" s="25">
        <f t="shared" si="78"/>
        <v>35.555555555555557</v>
      </c>
      <c r="AP107" s="25">
        <f t="shared" si="79"/>
        <v>2.3134195559711221</v>
      </c>
      <c r="AQ107" s="25">
        <f t="shared" si="80"/>
        <v>4</v>
      </c>
      <c r="AR107" s="25">
        <f t="shared" si="81"/>
        <v>40.000000000000007</v>
      </c>
      <c r="AS107" s="25">
        <f t="shared" si="82"/>
        <v>2.5118864315095806</v>
      </c>
      <c r="AT107" s="25">
        <f t="shared" si="83"/>
        <v>5.6521739130434785</v>
      </c>
      <c r="AU107" s="25">
        <f t="shared" si="84"/>
        <v>16.000000000000004</v>
      </c>
      <c r="AV107" s="25">
        <f t="shared" si="85"/>
        <v>1.6824889987067468</v>
      </c>
      <c r="AW107" s="25">
        <f t="shared" si="86"/>
        <v>7.2727272727272725</v>
      </c>
      <c r="AX107" s="25">
        <f t="shared" si="87"/>
        <v>10.666666666666664</v>
      </c>
      <c r="AY107" s="25">
        <f t="shared" si="88"/>
        <v>1.2704487158821383</v>
      </c>
      <c r="AZ107" s="25">
        <f t="shared" si="89"/>
        <v>9.0476190476190474</v>
      </c>
      <c r="BA107" s="25">
        <f t="shared" si="90"/>
        <v>6.6666666666666661</v>
      </c>
      <c r="BB107" s="25">
        <f t="shared" si="91"/>
        <v>0.78925108375296504</v>
      </c>
      <c r="BC107" s="25">
        <f t="shared" si="92"/>
        <v>11.578947368421053</v>
      </c>
      <c r="BD107" s="25">
        <f t="shared" si="93"/>
        <v>5.7142857142857135</v>
      </c>
      <c r="BE107" s="25">
        <f t="shared" si="94"/>
        <v>0.51124400440404971</v>
      </c>
      <c r="BF107" s="25">
        <f t="shared" si="95"/>
        <v>15.432098765432098</v>
      </c>
      <c r="BG107" s="25">
        <f t="shared" si="96"/>
        <v>3.3333333333333335</v>
      </c>
      <c r="BH107" s="25">
        <f t="shared" si="97"/>
        <v>0.21600000000000003</v>
      </c>
      <c r="BI107" s="25">
        <f t="shared" si="98"/>
        <v>21.874999999999996</v>
      </c>
      <c r="BJ107" s="25">
        <f t="shared" si="99"/>
        <v>2.5396825396825395</v>
      </c>
      <c r="BK107" s="25">
        <f t="shared" si="100"/>
        <v>0.11609977324263039</v>
      </c>
      <c r="BL107" s="25">
        <f t="shared" si="101"/>
        <v>29.523809523809529</v>
      </c>
      <c r="BM107" s="25">
        <f t="shared" si="102"/>
        <v>2</v>
      </c>
      <c r="BN107" s="25">
        <f t="shared" si="103"/>
        <v>6.774193548387096E-2</v>
      </c>
      <c r="BO107" s="25">
        <f t="shared" si="104"/>
        <v>40.476190476190474</v>
      </c>
      <c r="BP107" s="25">
        <f t="shared" si="105"/>
        <v>1.6161616161616161</v>
      </c>
      <c r="BQ107" s="25">
        <f t="shared" si="106"/>
        <v>3.9928698752228167E-2</v>
      </c>
      <c r="BR107" s="25">
        <f t="shared" si="107"/>
        <v>61.666666666666671</v>
      </c>
      <c r="BS107" s="25">
        <f t="shared" si="108"/>
        <v>2.0512820512820511</v>
      </c>
      <c r="BT107" s="25">
        <f t="shared" si="109"/>
        <v>3.9434483864670147E-2</v>
      </c>
      <c r="BU107" s="25">
        <f t="shared" si="110"/>
        <v>90.909090909090892</v>
      </c>
      <c r="BV107" s="25">
        <f t="shared" si="111"/>
        <v>1.2307692307692308</v>
      </c>
      <c r="BW107" s="25">
        <f t="shared" si="112"/>
        <v>3.5642340886777528E-2</v>
      </c>
      <c r="BX107" s="25">
        <f t="shared" si="113"/>
        <v>143.33333333333331</v>
      </c>
      <c r="BY107" s="25">
        <f t="shared" si="114"/>
        <v>1.1428571428571428</v>
      </c>
      <c r="BZ107" s="25">
        <f t="shared" si="115"/>
        <v>4.8812153274347118E-2</v>
      </c>
      <c r="CA107" s="25">
        <f t="shared" si="116"/>
        <v>287.50000000000006</v>
      </c>
      <c r="CB107" s="25">
        <f t="shared" si="117"/>
        <v>1.0666666666666667</v>
      </c>
      <c r="CC107" s="25">
        <f t="shared" si="118"/>
        <v>6.0910959010150471E-2</v>
      </c>
      <c r="CD107" s="25">
        <f t="shared" si="119"/>
        <v>19600.000000000004</v>
      </c>
      <c r="CE107" s="25">
        <f t="shared" si="120"/>
        <v>1.0666666666666667</v>
      </c>
      <c r="CF107" s="25">
        <f t="shared" si="121"/>
        <v>1.9692872127851604E-2</v>
      </c>
      <c r="CG107" s="25">
        <f t="shared" si="122"/>
        <v>41599.999999999964</v>
      </c>
      <c r="CH107" s="25">
        <f t="shared" si="123"/>
        <v>1</v>
      </c>
      <c r="CI107" s="25">
        <f t="shared" si="124"/>
        <v>3.1535133041257574E-2</v>
      </c>
      <c r="CJ107" s="25">
        <f t="shared" si="125"/>
        <v>43999.999999999964</v>
      </c>
      <c r="CK107" s="25">
        <f t="shared" si="126"/>
        <v>0.94117647058823528</v>
      </c>
      <c r="CL107" s="25">
        <f t="shared" si="127"/>
        <v>5.1976861943698854E-2</v>
      </c>
      <c r="CM107" s="25">
        <f t="shared" si="128"/>
        <v>47999.999999999956</v>
      </c>
      <c r="CN107" s="25">
        <f t="shared" si="129"/>
        <v>0.88888888888888884</v>
      </c>
      <c r="CO107" s="25">
        <f t="shared" si="130"/>
        <v>6.5599655708847682E-2</v>
      </c>
      <c r="CP107">
        <f t="shared" si="131"/>
        <v>9.7178376639092276E-2</v>
      </c>
      <c r="CQ107">
        <f t="shared" si="132"/>
        <v>75.357531885548568</v>
      </c>
      <c r="CR107">
        <f t="shared" si="133"/>
        <v>76</v>
      </c>
    </row>
    <row r="108" spans="1:96" ht="30">
      <c r="A108" s="248"/>
      <c r="B108" s="82" t="s">
        <v>209</v>
      </c>
      <c r="C108" s="90" t="s">
        <v>197</v>
      </c>
      <c r="D108" s="26">
        <v>4</v>
      </c>
      <c r="E108" s="26">
        <v>23</v>
      </c>
      <c r="F108" s="27" t="str">
        <f t="shared" si="135"/>
        <v>1-5</v>
      </c>
      <c r="G108" s="27">
        <f t="shared" si="69"/>
        <v>3</v>
      </c>
      <c r="H108" s="26">
        <v>1</v>
      </c>
      <c r="I108" s="26">
        <v>5</v>
      </c>
      <c r="J108" s="26">
        <v>1</v>
      </c>
      <c r="K108" s="108">
        <v>6</v>
      </c>
      <c r="L108" s="26" t="s">
        <v>271</v>
      </c>
      <c r="M108" s="26">
        <v>1</v>
      </c>
      <c r="N108" s="27" t="str">
        <f t="shared" si="136"/>
        <v>-</v>
      </c>
      <c r="O108" s="26" t="s">
        <v>257</v>
      </c>
      <c r="P108" s="26" t="s">
        <v>257</v>
      </c>
      <c r="Q108" s="26" t="s">
        <v>257</v>
      </c>
      <c r="R108" s="26" t="s">
        <v>257</v>
      </c>
      <c r="S108" s="26" t="s">
        <v>257</v>
      </c>
      <c r="T108" s="99">
        <v>8</v>
      </c>
      <c r="U108" s="26" t="s">
        <v>328</v>
      </c>
      <c r="V108" s="26">
        <v>1</v>
      </c>
      <c r="W108" s="26">
        <v>8</v>
      </c>
      <c r="X108" s="99">
        <v>7</v>
      </c>
      <c r="Y108" s="26">
        <v>3</v>
      </c>
      <c r="Z108" s="28" t="s">
        <v>253</v>
      </c>
      <c r="AA108" s="26">
        <f>'Способности и классы'!$G$17</f>
        <v>1.3</v>
      </c>
      <c r="AB108" s="26">
        <v>0</v>
      </c>
      <c r="AC108" s="29" t="s">
        <v>581</v>
      </c>
      <c r="AD108" s="29"/>
      <c r="AE108" s="26">
        <f>1.2*3.5</f>
        <v>4.2</v>
      </c>
      <c r="AF108" s="26">
        <v>0</v>
      </c>
      <c r="AG108" s="30"/>
      <c r="AH108" s="31">
        <f t="shared" si="71"/>
        <v>0.19908629972056063</v>
      </c>
      <c r="AI108" s="31">
        <f t="shared" si="72"/>
        <v>2299.9999999999995</v>
      </c>
      <c r="AJ108" s="31">
        <f t="shared" si="73"/>
        <v>10.367442021707092</v>
      </c>
      <c r="AK108" s="31">
        <f t="shared" si="74"/>
        <v>0.85533373213277897</v>
      </c>
      <c r="AL108" s="31">
        <f t="shared" si="75"/>
        <v>46</v>
      </c>
      <c r="AM108" s="31">
        <f t="shared" si="76"/>
        <v>2.9917211642305945</v>
      </c>
      <c r="AN108" s="31">
        <f t="shared" si="77"/>
        <v>1.5544045708951462</v>
      </c>
      <c r="AO108" s="31">
        <f t="shared" si="78"/>
        <v>76.666666666666671</v>
      </c>
      <c r="AP108" s="31">
        <f t="shared" si="79"/>
        <v>3.5500855425231768</v>
      </c>
      <c r="AQ108" s="31">
        <f t="shared" si="80"/>
        <v>2.3094010767585034</v>
      </c>
      <c r="AR108" s="31">
        <f t="shared" si="81"/>
        <v>10.952380952380954</v>
      </c>
      <c r="AS108" s="31">
        <f t="shared" si="82"/>
        <v>1.8638187264310326</v>
      </c>
      <c r="AT108" s="31">
        <f t="shared" si="83"/>
        <v>3.2632841302022331</v>
      </c>
      <c r="AU108" s="31">
        <f t="shared" si="84"/>
        <v>9.5833333333333321</v>
      </c>
      <c r="AV108" s="31">
        <f t="shared" si="85"/>
        <v>1.7136844371157178</v>
      </c>
      <c r="AW108" s="31">
        <f t="shared" si="86"/>
        <v>4.1989110486518237</v>
      </c>
      <c r="AX108" s="31">
        <f t="shared" si="87"/>
        <v>6.3888888888888884</v>
      </c>
      <c r="AY108" s="31">
        <f t="shared" si="88"/>
        <v>1.2999612685213189</v>
      </c>
      <c r="AZ108" s="31">
        <f t="shared" si="89"/>
        <v>5.8040503251867142</v>
      </c>
      <c r="BA108" s="31">
        <f t="shared" si="90"/>
        <v>5.75</v>
      </c>
      <c r="BB108" s="31">
        <f t="shared" si="91"/>
        <v>0.99277520821146814</v>
      </c>
      <c r="BC108" s="31">
        <f t="shared" si="92"/>
        <v>8.3563854751130044</v>
      </c>
      <c r="BD108" s="31">
        <f t="shared" si="93"/>
        <v>11.5</v>
      </c>
      <c r="BE108" s="31">
        <f t="shared" si="94"/>
        <v>1.3543952004295989</v>
      </c>
      <c r="BF108" s="31">
        <f t="shared" si="95"/>
        <v>11.455362483921148</v>
      </c>
      <c r="BG108" s="31">
        <f t="shared" si="96"/>
        <v>3.8333333333333335</v>
      </c>
      <c r="BH108" s="31">
        <f t="shared" si="97"/>
        <v>0.33463221602230708</v>
      </c>
      <c r="BI108" s="31">
        <f t="shared" si="98"/>
        <v>16.839382851364086</v>
      </c>
      <c r="BJ108" s="31">
        <f t="shared" si="99"/>
        <v>3.8333333333333335</v>
      </c>
      <c r="BK108" s="31">
        <f t="shared" si="100"/>
        <v>0.227640963280481</v>
      </c>
      <c r="BL108" s="31">
        <f t="shared" si="101"/>
        <v>23.863811126504533</v>
      </c>
      <c r="BM108" s="31">
        <f t="shared" si="102"/>
        <v>3.2857142857142856</v>
      </c>
      <c r="BN108" s="31">
        <f t="shared" si="103"/>
        <v>0.13768606650029092</v>
      </c>
      <c r="BO108" s="31">
        <f t="shared" si="104"/>
        <v>35.053409200798711</v>
      </c>
      <c r="BP108" s="31">
        <f t="shared" si="105"/>
        <v>2.875</v>
      </c>
      <c r="BQ108" s="31">
        <f t="shared" si="106"/>
        <v>8.2017700005467417E-2</v>
      </c>
      <c r="BR108" s="31">
        <f t="shared" si="107"/>
        <v>59.338777666711536</v>
      </c>
      <c r="BS108" s="31">
        <f t="shared" si="108"/>
        <v>2.875</v>
      </c>
      <c r="BT108" s="31">
        <f t="shared" si="109"/>
        <v>5.6368216051633592E-2</v>
      </c>
      <c r="BU108" s="31">
        <f t="shared" si="110"/>
        <v>104.97277621629561</v>
      </c>
      <c r="BV108" s="31">
        <f t="shared" si="111"/>
        <v>2.5555555555555554</v>
      </c>
      <c r="BW108" s="31">
        <f t="shared" si="112"/>
        <v>5.6165120975644731E-2</v>
      </c>
      <c r="BX108" s="31">
        <f t="shared" si="113"/>
        <v>248.26061575153915</v>
      </c>
      <c r="BY108" s="31">
        <f t="shared" si="114"/>
        <v>2.2999999999999998</v>
      </c>
      <c r="BZ108" s="31">
        <f t="shared" si="115"/>
        <v>5.3612061223832191E-2</v>
      </c>
      <c r="CA108" s="31">
        <f t="shared" si="116"/>
        <v>663.95280956806914</v>
      </c>
      <c r="CB108" s="31">
        <f t="shared" si="117"/>
        <v>2.2999999999999998</v>
      </c>
      <c r="CC108" s="31">
        <f t="shared" si="118"/>
        <v>5.8856619127654254E-2</v>
      </c>
      <c r="CD108" s="31">
        <f t="shared" si="119"/>
        <v>22632.13055223331</v>
      </c>
      <c r="CE108" s="31">
        <f t="shared" si="120"/>
        <v>2.0909090909090908</v>
      </c>
      <c r="CF108" s="31">
        <f t="shared" si="121"/>
        <v>2.4335702327268588E-2</v>
      </c>
      <c r="CG108" s="31">
        <f t="shared" si="122"/>
        <v>24017.771198288414</v>
      </c>
      <c r="CH108" s="31">
        <f t="shared" si="123"/>
        <v>1.9166666666666667</v>
      </c>
      <c r="CI108" s="31">
        <f t="shared" si="124"/>
        <v>4.6575176909320282E-2</v>
      </c>
      <c r="CJ108" s="31">
        <f t="shared" si="125"/>
        <v>25403.411844343515</v>
      </c>
      <c r="CK108" s="31">
        <f t="shared" si="126"/>
        <v>1.9166666666666667</v>
      </c>
      <c r="CL108" s="31">
        <f t="shared" si="127"/>
        <v>7.3511451611098774E-2</v>
      </c>
      <c r="CM108" s="31">
        <f t="shared" si="128"/>
        <v>27712.812921102013</v>
      </c>
      <c r="CN108" s="31">
        <f t="shared" si="129"/>
        <v>1.7692307692307692</v>
      </c>
      <c r="CO108" s="31">
        <f t="shared" si="130"/>
        <v>8.9387330685534061E-2</v>
      </c>
      <c r="CP108">
        <f t="shared" si="131"/>
        <v>0.49737312548477325</v>
      </c>
      <c r="CQ108">
        <f t="shared" si="132"/>
        <v>75.62631271116625</v>
      </c>
      <c r="CR108">
        <f t="shared" si="133"/>
        <v>76</v>
      </c>
    </row>
    <row r="109" spans="1:96" ht="45">
      <c r="A109" s="248"/>
      <c r="B109" s="76" t="s">
        <v>30</v>
      </c>
      <c r="C109" s="84" t="s">
        <v>311</v>
      </c>
      <c r="D109" s="69">
        <v>4</v>
      </c>
      <c r="E109" s="69">
        <v>20</v>
      </c>
      <c r="F109" s="70" t="str">
        <f t="shared" si="135"/>
        <v>2-7</v>
      </c>
      <c r="G109" s="70">
        <f t="shared" si="69"/>
        <v>4.5</v>
      </c>
      <c r="H109" s="70">
        <v>2</v>
      </c>
      <c r="I109" s="70">
        <v>7</v>
      </c>
      <c r="J109" s="70">
        <v>1</v>
      </c>
      <c r="K109" s="102">
        <v>7</v>
      </c>
      <c r="L109" s="69" t="s">
        <v>272</v>
      </c>
      <c r="M109" s="69">
        <v>1</v>
      </c>
      <c r="N109" s="70"/>
      <c r="O109" s="71"/>
      <c r="P109" s="71"/>
      <c r="Q109" s="69"/>
      <c r="R109" s="69"/>
      <c r="S109" s="69"/>
      <c r="T109" s="93">
        <v>7</v>
      </c>
      <c r="U109" s="69" t="s">
        <v>315</v>
      </c>
      <c r="V109" s="69">
        <v>1</v>
      </c>
      <c r="W109" s="69">
        <v>4</v>
      </c>
      <c r="X109" s="93">
        <v>11</v>
      </c>
      <c r="Y109" s="69">
        <v>1</v>
      </c>
      <c r="Z109" s="72" t="s">
        <v>252</v>
      </c>
      <c r="AA109" s="69">
        <f>'Способности и классы'!$G$20</f>
        <v>1.2</v>
      </c>
      <c r="AB109" s="69">
        <v>0</v>
      </c>
      <c r="AC109" s="73" t="s">
        <v>549</v>
      </c>
      <c r="AD109" s="73"/>
      <c r="AE109" s="69">
        <v>3.5</v>
      </c>
      <c r="AF109" s="69">
        <v>0</v>
      </c>
      <c r="AG109" s="74"/>
      <c r="AH109" s="75">
        <f t="shared" si="71"/>
        <v>0.23255813953488372</v>
      </c>
      <c r="AI109" s="75">
        <f t="shared" si="72"/>
        <v>15999.999999999985</v>
      </c>
      <c r="AJ109" s="75">
        <f t="shared" si="73"/>
        <v>16.195602519575488</v>
      </c>
      <c r="AK109" s="75">
        <f t="shared" si="74"/>
        <v>0.97560975609756106</v>
      </c>
      <c r="AL109" s="75">
        <f t="shared" si="75"/>
        <v>200.00000000000006</v>
      </c>
      <c r="AM109" s="75">
        <f t="shared" si="76"/>
        <v>4.3224732251682427</v>
      </c>
      <c r="AN109" s="75">
        <f t="shared" si="77"/>
        <v>1.7948717948717949</v>
      </c>
      <c r="AO109" s="75">
        <f t="shared" si="78"/>
        <v>66.666666666666671</v>
      </c>
      <c r="AP109" s="75">
        <f t="shared" si="79"/>
        <v>3.237497748680235</v>
      </c>
      <c r="AQ109" s="75">
        <f t="shared" si="80"/>
        <v>2.7027027027027026</v>
      </c>
      <c r="AR109" s="75">
        <f t="shared" si="81"/>
        <v>22.222222222222218</v>
      </c>
      <c r="AS109" s="75">
        <f t="shared" si="82"/>
        <v>2.3227137138367242</v>
      </c>
      <c r="AT109" s="75">
        <f t="shared" si="83"/>
        <v>3.7142857142857144</v>
      </c>
      <c r="AU109" s="75">
        <f t="shared" si="84"/>
        <v>16.666666666666664</v>
      </c>
      <c r="AV109" s="75">
        <f t="shared" si="85"/>
        <v>2.1182963643408081</v>
      </c>
      <c r="AW109" s="75">
        <f t="shared" si="86"/>
        <v>4.8484848484848486</v>
      </c>
      <c r="AX109" s="75">
        <f t="shared" si="87"/>
        <v>10</v>
      </c>
      <c r="AY109" s="75">
        <f t="shared" si="88"/>
        <v>1.5721581205129922</v>
      </c>
      <c r="AZ109" s="75">
        <f t="shared" si="89"/>
        <v>6.129032258064516</v>
      </c>
      <c r="BA109" s="75">
        <f t="shared" si="90"/>
        <v>6.666666666666667</v>
      </c>
      <c r="BB109" s="75">
        <f t="shared" si="91"/>
        <v>1.067334496654462</v>
      </c>
      <c r="BC109" s="75">
        <f t="shared" si="92"/>
        <v>8.4291187739463602</v>
      </c>
      <c r="BD109" s="75">
        <f t="shared" si="93"/>
        <v>10</v>
      </c>
      <c r="BE109" s="75">
        <f t="shared" si="94"/>
        <v>1.1762697682287437</v>
      </c>
      <c r="BF109" s="75">
        <f t="shared" si="95"/>
        <v>11.574074074074073</v>
      </c>
      <c r="BG109" s="75">
        <f t="shared" si="96"/>
        <v>4.1666666666666661</v>
      </c>
      <c r="BH109" s="75">
        <f t="shared" si="97"/>
        <v>0.36</v>
      </c>
      <c r="BI109" s="75">
        <f t="shared" si="98"/>
        <v>16</v>
      </c>
      <c r="BJ109" s="75">
        <f t="shared" si="99"/>
        <v>3.1746031746031749</v>
      </c>
      <c r="BK109" s="75">
        <f t="shared" si="100"/>
        <v>0.19841269841269843</v>
      </c>
      <c r="BL109" s="75">
        <f t="shared" si="101"/>
        <v>22.463768115942031</v>
      </c>
      <c r="BM109" s="75">
        <f t="shared" si="102"/>
        <v>2.5</v>
      </c>
      <c r="BN109" s="75">
        <f t="shared" si="103"/>
        <v>0.11129032258064515</v>
      </c>
      <c r="BO109" s="75">
        <f t="shared" si="104"/>
        <v>32.38095238095238</v>
      </c>
      <c r="BP109" s="75">
        <f t="shared" si="105"/>
        <v>2.5</v>
      </c>
      <c r="BQ109" s="75">
        <f t="shared" si="106"/>
        <v>7.720588235294118E-2</v>
      </c>
      <c r="BR109" s="75">
        <f t="shared" si="107"/>
        <v>48.684210526315788</v>
      </c>
      <c r="BS109" s="75">
        <f t="shared" si="108"/>
        <v>3.4188034188034186</v>
      </c>
      <c r="BT109" s="75">
        <f t="shared" si="109"/>
        <v>8.0197660229262085E-2</v>
      </c>
      <c r="BU109" s="75">
        <f t="shared" si="110"/>
        <v>78.431372549019613</v>
      </c>
      <c r="BV109" s="75">
        <f t="shared" si="111"/>
        <v>2</v>
      </c>
      <c r="BW109" s="75">
        <f t="shared" si="112"/>
        <v>5.8219522591023323E-2</v>
      </c>
      <c r="BX109" s="75">
        <f t="shared" si="113"/>
        <v>143.33333333333337</v>
      </c>
      <c r="BY109" s="75">
        <f t="shared" si="114"/>
        <v>2</v>
      </c>
      <c r="BZ109" s="75">
        <f t="shared" si="115"/>
        <v>6.9251111246524347E-2</v>
      </c>
      <c r="CA109" s="75">
        <f t="shared" si="116"/>
        <v>353.84615384615392</v>
      </c>
      <c r="CB109" s="75">
        <f t="shared" si="117"/>
        <v>1.8181818181818181</v>
      </c>
      <c r="CC109" s="75">
        <f t="shared" si="118"/>
        <v>7.1682214816149586E-2</v>
      </c>
      <c r="CD109" s="75">
        <f t="shared" si="119"/>
        <v>890.90909090908997</v>
      </c>
      <c r="CE109" s="75">
        <f t="shared" si="120"/>
        <v>1.6666666666666667</v>
      </c>
      <c r="CF109" s="75">
        <f t="shared" si="121"/>
        <v>8.1059914931161881E-2</v>
      </c>
      <c r="CG109" s="75">
        <f t="shared" si="122"/>
        <v>1155.5555555555545</v>
      </c>
      <c r="CH109" s="75">
        <f t="shared" si="123"/>
        <v>1.6666666666666667</v>
      </c>
      <c r="CI109" s="75">
        <f t="shared" si="124"/>
        <v>0.11931466437072981</v>
      </c>
      <c r="CJ109" s="75">
        <f t="shared" si="125"/>
        <v>43999.999999999964</v>
      </c>
      <c r="CK109" s="75">
        <f t="shared" si="126"/>
        <v>1.5384615384615385</v>
      </c>
      <c r="CL109" s="75">
        <f t="shared" si="127"/>
        <v>5.9497585378844184E-2</v>
      </c>
      <c r="CM109" s="75">
        <f t="shared" si="128"/>
        <v>47999.999999999956</v>
      </c>
      <c r="CN109" s="75">
        <f t="shared" si="129"/>
        <v>1.4285714285714286</v>
      </c>
      <c r="CO109" s="75">
        <f t="shared" si="130"/>
        <v>7.3860999559306084E-2</v>
      </c>
      <c r="CP109">
        <f t="shared" si="131"/>
        <v>0.54407411655993188</v>
      </c>
      <c r="CQ109">
        <f t="shared" si="132"/>
        <v>78.390462400095416</v>
      </c>
      <c r="CR109">
        <f t="shared" si="133"/>
        <v>79</v>
      </c>
    </row>
    <row r="110" spans="1:96" ht="21">
      <c r="A110" s="248"/>
      <c r="B110" s="83" t="s">
        <v>230</v>
      </c>
      <c r="C110" s="91" t="s">
        <v>219</v>
      </c>
      <c r="D110" s="45">
        <v>4</v>
      </c>
      <c r="E110" s="45">
        <v>30</v>
      </c>
      <c r="F110" s="46">
        <f t="shared" si="135"/>
        <v>6</v>
      </c>
      <c r="G110" s="46">
        <f t="shared" si="69"/>
        <v>6</v>
      </c>
      <c r="H110" s="45">
        <v>6</v>
      </c>
      <c r="I110" s="45">
        <v>6</v>
      </c>
      <c r="J110" s="45">
        <v>1</v>
      </c>
      <c r="K110" s="109">
        <v>7</v>
      </c>
      <c r="L110" s="45" t="s">
        <v>279</v>
      </c>
      <c r="M110" s="45">
        <v>1</v>
      </c>
      <c r="N110" s="46" t="str">
        <f t="shared" ref="N110:N125" si="137">IF(ISNUMBER(O110),AVERAGE(O110:P110),"-")</f>
        <v>-</v>
      </c>
      <c r="O110" s="45" t="s">
        <v>257</v>
      </c>
      <c r="P110" s="45" t="s">
        <v>257</v>
      </c>
      <c r="Q110" s="45" t="s">
        <v>257</v>
      </c>
      <c r="R110" s="45" t="s">
        <v>257</v>
      </c>
      <c r="S110" s="45" t="s">
        <v>257</v>
      </c>
      <c r="T110" s="100">
        <v>8</v>
      </c>
      <c r="U110" s="45" t="s">
        <v>310</v>
      </c>
      <c r="V110" s="45">
        <v>1</v>
      </c>
      <c r="W110" s="45">
        <v>5</v>
      </c>
      <c r="X110" s="100">
        <v>8</v>
      </c>
      <c r="Y110" s="45">
        <v>1</v>
      </c>
      <c r="Z110" s="47" t="s">
        <v>231</v>
      </c>
      <c r="AA110" s="45">
        <f>'Способности и классы'!$G$16</f>
        <v>1.4</v>
      </c>
      <c r="AB110" s="45">
        <v>0</v>
      </c>
      <c r="AC110" s="48" t="s">
        <v>544</v>
      </c>
      <c r="AD110" s="48"/>
      <c r="AE110" s="45">
        <v>1.6</v>
      </c>
      <c r="AF110" s="45">
        <v>0</v>
      </c>
      <c r="AG110" s="49"/>
      <c r="AH110" s="50">
        <f t="shared" si="71"/>
        <v>0.17543859649122806</v>
      </c>
      <c r="AI110" s="50">
        <f t="shared" si="72"/>
        <v>3999.9999999999991</v>
      </c>
      <c r="AJ110" s="50">
        <f t="shared" si="73"/>
        <v>12.288070992040003</v>
      </c>
      <c r="AK110" s="50">
        <f t="shared" si="74"/>
        <v>0.72727272727272729</v>
      </c>
      <c r="AL110" s="50">
        <f t="shared" si="75"/>
        <v>75</v>
      </c>
      <c r="AM110" s="50">
        <f t="shared" si="76"/>
        <v>3.5782863308647999</v>
      </c>
      <c r="AN110" s="50">
        <f t="shared" si="77"/>
        <v>1.346153846153846</v>
      </c>
      <c r="AO110" s="50">
        <f t="shared" si="78"/>
        <v>100</v>
      </c>
      <c r="AP110" s="50">
        <f t="shared" si="79"/>
        <v>4.055498299897403</v>
      </c>
      <c r="AQ110" s="50">
        <f t="shared" si="80"/>
        <v>2.0408163265306123</v>
      </c>
      <c r="AR110" s="50">
        <f t="shared" si="81"/>
        <v>16.666666666666668</v>
      </c>
      <c r="AS110" s="50">
        <f t="shared" si="82"/>
        <v>2.3164233382727</v>
      </c>
      <c r="AT110" s="50">
        <f t="shared" si="83"/>
        <v>2.8260869565217392</v>
      </c>
      <c r="AU110" s="50">
        <f t="shared" si="84"/>
        <v>14.285714285714288</v>
      </c>
      <c r="AV110" s="50">
        <f t="shared" si="85"/>
        <v>2.2483204964917824</v>
      </c>
      <c r="AW110" s="50">
        <f t="shared" si="86"/>
        <v>3.6363636363636362</v>
      </c>
      <c r="AX110" s="50">
        <f t="shared" si="87"/>
        <v>9.375</v>
      </c>
      <c r="AY110" s="50">
        <f t="shared" si="88"/>
        <v>1.8074445450106038</v>
      </c>
      <c r="AZ110" s="50">
        <f t="shared" si="89"/>
        <v>4.6341463414634152</v>
      </c>
      <c r="BA110" s="50">
        <f t="shared" si="90"/>
        <v>8.3333333333333339</v>
      </c>
      <c r="BB110" s="50">
        <f t="shared" si="91"/>
        <v>1.5758249868662026</v>
      </c>
      <c r="BC110" s="50">
        <f t="shared" si="92"/>
        <v>6.4327485380116958</v>
      </c>
      <c r="BD110" s="50">
        <f t="shared" si="93"/>
        <v>15</v>
      </c>
      <c r="BE110" s="50">
        <f t="shared" si="94"/>
        <v>2.235166861968251</v>
      </c>
      <c r="BF110" s="50">
        <f t="shared" si="95"/>
        <v>8.6805555555555554</v>
      </c>
      <c r="BG110" s="50">
        <f t="shared" si="96"/>
        <v>5</v>
      </c>
      <c r="BH110" s="50">
        <f t="shared" si="97"/>
        <v>0.57600000000000007</v>
      </c>
      <c r="BI110" s="50">
        <f t="shared" si="98"/>
        <v>12.121212121212123</v>
      </c>
      <c r="BJ110" s="50">
        <f t="shared" si="99"/>
        <v>5</v>
      </c>
      <c r="BK110" s="50">
        <f t="shared" si="100"/>
        <v>0.41249999999999992</v>
      </c>
      <c r="BL110" s="50">
        <f t="shared" si="101"/>
        <v>17.222222222222225</v>
      </c>
      <c r="BM110" s="50">
        <f t="shared" si="102"/>
        <v>4.2857142857142856</v>
      </c>
      <c r="BN110" s="50">
        <f t="shared" si="103"/>
        <v>0.24884792626728106</v>
      </c>
      <c r="BO110" s="50">
        <f t="shared" si="104"/>
        <v>24.285714285714288</v>
      </c>
      <c r="BP110" s="50">
        <f t="shared" si="105"/>
        <v>3.75</v>
      </c>
      <c r="BQ110" s="50">
        <f t="shared" si="106"/>
        <v>0.15441176470588233</v>
      </c>
      <c r="BR110" s="50">
        <f t="shared" si="107"/>
        <v>37</v>
      </c>
      <c r="BS110" s="50">
        <f t="shared" si="108"/>
        <v>5.7692307692307692</v>
      </c>
      <c r="BT110" s="50">
        <f t="shared" si="109"/>
        <v>0.1711080246657635</v>
      </c>
      <c r="BU110" s="50">
        <f t="shared" si="110"/>
        <v>60.606060606060595</v>
      </c>
      <c r="BV110" s="50">
        <f t="shared" si="111"/>
        <v>3.3333333333333335</v>
      </c>
      <c r="BW110" s="50">
        <f t="shared" si="112"/>
        <v>0.10562849314504032</v>
      </c>
      <c r="BX110" s="50">
        <f t="shared" si="113"/>
        <v>113.15789473684214</v>
      </c>
      <c r="BY110" s="50">
        <f t="shared" si="114"/>
        <v>3</v>
      </c>
      <c r="BZ110" s="50">
        <f t="shared" si="115"/>
        <v>0.10343029118564265</v>
      </c>
      <c r="CA110" s="50">
        <f t="shared" si="116"/>
        <v>270.58823529411774</v>
      </c>
      <c r="CB110" s="50">
        <f t="shared" si="117"/>
        <v>3</v>
      </c>
      <c r="CC110" s="50">
        <f t="shared" si="118"/>
        <v>0.10529461772445506</v>
      </c>
      <c r="CD110" s="50">
        <f t="shared" si="119"/>
        <v>699.99999999999943</v>
      </c>
      <c r="CE110" s="50">
        <f t="shared" si="120"/>
        <v>2.7272727272727271</v>
      </c>
      <c r="CF110" s="50">
        <f t="shared" si="121"/>
        <v>0.10870567367751151</v>
      </c>
      <c r="CG110" s="50">
        <f t="shared" si="122"/>
        <v>945.45454545454447</v>
      </c>
      <c r="CH110" s="50">
        <f t="shared" si="123"/>
        <v>2.5</v>
      </c>
      <c r="CI110" s="50">
        <f t="shared" si="124"/>
        <v>0.14529386952383119</v>
      </c>
      <c r="CJ110" s="50">
        <f t="shared" si="125"/>
        <v>1222.222222222221</v>
      </c>
      <c r="CK110" s="50">
        <f t="shared" si="126"/>
        <v>2.5</v>
      </c>
      <c r="CL110" s="50">
        <f t="shared" si="127"/>
        <v>0.18216595044828554</v>
      </c>
      <c r="CM110" s="50">
        <f t="shared" si="128"/>
        <v>47999.999999999956</v>
      </c>
      <c r="CN110" s="50">
        <f t="shared" si="129"/>
        <v>2.3076923076923075</v>
      </c>
      <c r="CO110" s="50">
        <f t="shared" si="130"/>
        <v>8.3269156671695488E-2</v>
      </c>
      <c r="CP110">
        <f t="shared" si="131"/>
        <v>0.61776875286775979</v>
      </c>
      <c r="CQ110">
        <f t="shared" si="132"/>
        <v>82.476528913812075</v>
      </c>
      <c r="CR110">
        <f t="shared" si="133"/>
        <v>83</v>
      </c>
    </row>
    <row r="111" spans="1:96" ht="21">
      <c r="A111" s="248"/>
      <c r="B111" s="78" t="s">
        <v>99</v>
      </c>
      <c r="C111" s="86" t="s">
        <v>89</v>
      </c>
      <c r="D111" s="57">
        <v>4</v>
      </c>
      <c r="E111" s="57">
        <v>15</v>
      </c>
      <c r="F111" s="58" t="str">
        <f t="shared" si="135"/>
        <v>1-5</v>
      </c>
      <c r="G111" s="58">
        <f t="shared" si="69"/>
        <v>3</v>
      </c>
      <c r="H111" s="57">
        <v>1</v>
      </c>
      <c r="I111" s="57">
        <v>5</v>
      </c>
      <c r="J111" s="57">
        <v>1</v>
      </c>
      <c r="K111" s="104">
        <v>10</v>
      </c>
      <c r="L111" s="57" t="s">
        <v>279</v>
      </c>
      <c r="M111" s="57">
        <v>1</v>
      </c>
      <c r="N111" s="58" t="str">
        <f t="shared" si="137"/>
        <v>-</v>
      </c>
      <c r="O111" s="57" t="s">
        <v>257</v>
      </c>
      <c r="P111" s="57" t="s">
        <v>257</v>
      </c>
      <c r="Q111" s="57" t="s">
        <v>257</v>
      </c>
      <c r="R111" s="57" t="s">
        <v>257</v>
      </c>
      <c r="S111" s="57" t="s">
        <v>257</v>
      </c>
      <c r="T111" s="95">
        <v>3</v>
      </c>
      <c r="U111" s="57" t="s">
        <v>322</v>
      </c>
      <c r="V111" s="57">
        <v>1</v>
      </c>
      <c r="W111" s="57">
        <v>3</v>
      </c>
      <c r="X111" s="95">
        <v>14</v>
      </c>
      <c r="Y111" s="57">
        <v>4</v>
      </c>
      <c r="Z111" s="59" t="s">
        <v>243</v>
      </c>
      <c r="AA111" s="57">
        <f>'Способности и классы'!$G$23</f>
        <v>1.4300000000000002</v>
      </c>
      <c r="AB111" s="57">
        <v>0</v>
      </c>
      <c r="AC111" s="60" t="s">
        <v>542</v>
      </c>
      <c r="AD111" s="60"/>
      <c r="AE111" s="57">
        <f>1.2*2.1</f>
        <v>2.52</v>
      </c>
      <c r="AF111" s="57">
        <v>0</v>
      </c>
      <c r="AG111" s="61"/>
      <c r="AH111" s="62">
        <f t="shared" si="71"/>
        <v>0.17241379310344829</v>
      </c>
      <c r="AI111" s="62">
        <f t="shared" si="72"/>
        <v>299.99999999999972</v>
      </c>
      <c r="AJ111" s="62">
        <f t="shared" si="73"/>
        <v>6.4585839956780298</v>
      </c>
      <c r="AK111" s="62">
        <f t="shared" si="74"/>
        <v>0.7407407407407407</v>
      </c>
      <c r="AL111" s="62">
        <f t="shared" si="75"/>
        <v>149.99999999999986</v>
      </c>
      <c r="AM111" s="62">
        <f t="shared" si="76"/>
        <v>4.3079125894393897</v>
      </c>
      <c r="AN111" s="62">
        <f t="shared" si="77"/>
        <v>1.346153846153846</v>
      </c>
      <c r="AO111" s="62">
        <f t="shared" si="78"/>
        <v>33.333333333333336</v>
      </c>
      <c r="AP111" s="62">
        <f t="shared" si="79"/>
        <v>2.8377871374476333</v>
      </c>
      <c r="AQ111" s="62">
        <f t="shared" si="80"/>
        <v>2</v>
      </c>
      <c r="AR111" s="62">
        <f t="shared" si="81"/>
        <v>99.999999999999915</v>
      </c>
      <c r="AS111" s="62">
        <f t="shared" si="82"/>
        <v>4.781762498950183</v>
      </c>
      <c r="AT111" s="62">
        <f t="shared" si="83"/>
        <v>2.8260869565217392</v>
      </c>
      <c r="AU111" s="62">
        <f t="shared" si="84"/>
        <v>37.500000000000007</v>
      </c>
      <c r="AV111" s="62">
        <f t="shared" si="85"/>
        <v>3.6426955361697155</v>
      </c>
      <c r="AW111" s="62">
        <f t="shared" si="86"/>
        <v>3.6363636363636362</v>
      </c>
      <c r="AX111" s="62">
        <f t="shared" si="87"/>
        <v>15.000000000000004</v>
      </c>
      <c r="AY111" s="62">
        <f t="shared" si="88"/>
        <v>2.4245992727081389</v>
      </c>
      <c r="AZ111" s="62">
        <f t="shared" si="89"/>
        <v>4.5238095238095237</v>
      </c>
      <c r="BA111" s="62">
        <f t="shared" si="90"/>
        <v>8.3333333333333321</v>
      </c>
      <c r="BB111" s="62">
        <f t="shared" si="91"/>
        <v>1.6055309932771369</v>
      </c>
      <c r="BC111" s="62">
        <f t="shared" si="92"/>
        <v>5.7894736842105265</v>
      </c>
      <c r="BD111" s="62">
        <f t="shared" si="93"/>
        <v>5.3571428571428568</v>
      </c>
      <c r="BE111" s="62">
        <f t="shared" si="94"/>
        <v>0.92892240164015238</v>
      </c>
      <c r="BF111" s="62">
        <f t="shared" si="95"/>
        <v>6.9444444444444446</v>
      </c>
      <c r="BG111" s="62">
        <f t="shared" si="96"/>
        <v>3.75</v>
      </c>
      <c r="BH111" s="62">
        <f t="shared" si="97"/>
        <v>0.54</v>
      </c>
      <c r="BI111" s="62">
        <f t="shared" si="98"/>
        <v>8.75</v>
      </c>
      <c r="BJ111" s="62">
        <f t="shared" si="99"/>
        <v>2.7777777777777781</v>
      </c>
      <c r="BK111" s="62">
        <f t="shared" si="100"/>
        <v>0.3174603174603175</v>
      </c>
      <c r="BL111" s="62">
        <f t="shared" si="101"/>
        <v>11.481481481481481</v>
      </c>
      <c r="BM111" s="62">
        <f t="shared" si="102"/>
        <v>2.1428571428571428</v>
      </c>
      <c r="BN111" s="62">
        <f t="shared" si="103"/>
        <v>0.18663594470046083</v>
      </c>
      <c r="BO111" s="62">
        <f t="shared" si="104"/>
        <v>15.178571428571431</v>
      </c>
      <c r="BP111" s="62">
        <f t="shared" si="105"/>
        <v>1.875</v>
      </c>
      <c r="BQ111" s="62">
        <f t="shared" si="106"/>
        <v>0.12352941176470586</v>
      </c>
      <c r="BR111" s="62">
        <f t="shared" si="107"/>
        <v>22.023809523809526</v>
      </c>
      <c r="BS111" s="62">
        <f t="shared" si="108"/>
        <v>2.0979020979020979</v>
      </c>
      <c r="BT111" s="62">
        <f t="shared" si="109"/>
        <v>0.1071391351092195</v>
      </c>
      <c r="BU111" s="62">
        <f t="shared" si="110"/>
        <v>30.303030303030301</v>
      </c>
      <c r="BV111" s="62">
        <f t="shared" si="111"/>
        <v>1.25</v>
      </c>
      <c r="BW111" s="62">
        <f t="shared" si="112"/>
        <v>8.4518846937693459E-2</v>
      </c>
      <c r="BX111" s="62">
        <f t="shared" si="113"/>
        <v>43</v>
      </c>
      <c r="BY111" s="62">
        <f t="shared" si="114"/>
        <v>1.1538461538461537</v>
      </c>
      <c r="BZ111" s="62">
        <f t="shared" si="115"/>
        <v>0.10421366199798272</v>
      </c>
      <c r="CA111" s="62">
        <f t="shared" si="116"/>
        <v>71.874999999999986</v>
      </c>
      <c r="CB111" s="62">
        <f t="shared" si="117"/>
        <v>1.0714285714285714</v>
      </c>
      <c r="CC111" s="62">
        <f t="shared" si="118"/>
        <v>0.12209353913347196</v>
      </c>
      <c r="CD111" s="62">
        <f t="shared" si="119"/>
        <v>3266.6666666666661</v>
      </c>
      <c r="CE111" s="62">
        <f t="shared" si="120"/>
        <v>1</v>
      </c>
      <c r="CF111" s="62">
        <f t="shared" si="121"/>
        <v>3.929688008547761E-2</v>
      </c>
      <c r="CG111" s="62">
        <f t="shared" si="122"/>
        <v>5200.0000000000009</v>
      </c>
      <c r="CH111" s="62">
        <f t="shared" si="123"/>
        <v>0.9375</v>
      </c>
      <c r="CI111" s="62">
        <f t="shared" si="124"/>
        <v>6.0700123983632746E-2</v>
      </c>
      <c r="CJ111" s="62">
        <f t="shared" si="125"/>
        <v>11000.000000000002</v>
      </c>
      <c r="CK111" s="62">
        <f t="shared" si="126"/>
        <v>0.9375</v>
      </c>
      <c r="CL111" s="62">
        <f t="shared" si="127"/>
        <v>7.6016717555286023E-2</v>
      </c>
      <c r="CM111" s="62">
        <f t="shared" si="128"/>
        <v>23999.999999999978</v>
      </c>
      <c r="CN111" s="62">
        <f t="shared" si="129"/>
        <v>0.88235294117647056</v>
      </c>
      <c r="CO111" s="62">
        <f t="shared" si="130"/>
        <v>7.7867776556855173E-2</v>
      </c>
      <c r="CP111">
        <f t="shared" si="131"/>
        <v>0.64153170045489372</v>
      </c>
      <c r="CQ111">
        <f t="shared" si="132"/>
        <v>83.731187113053281</v>
      </c>
      <c r="CR111">
        <f t="shared" si="133"/>
        <v>84</v>
      </c>
    </row>
    <row r="112" spans="1:96" ht="30">
      <c r="A112" s="248"/>
      <c r="B112" s="77" t="s">
        <v>119</v>
      </c>
      <c r="C112" s="85" t="s">
        <v>111</v>
      </c>
      <c r="D112" s="20">
        <v>4</v>
      </c>
      <c r="E112" s="20">
        <v>22</v>
      </c>
      <c r="F112" s="21" t="str">
        <f t="shared" si="135"/>
        <v>5-7</v>
      </c>
      <c r="G112" s="21">
        <f t="shared" si="69"/>
        <v>6</v>
      </c>
      <c r="H112" s="20">
        <v>5</v>
      </c>
      <c r="I112" s="20">
        <v>7</v>
      </c>
      <c r="J112" s="20">
        <v>1</v>
      </c>
      <c r="K112" s="103">
        <v>7</v>
      </c>
      <c r="L112" s="20" t="s">
        <v>279</v>
      </c>
      <c r="M112" s="20">
        <v>1</v>
      </c>
      <c r="N112" s="21" t="str">
        <f t="shared" si="137"/>
        <v>-</v>
      </c>
      <c r="O112" s="20" t="s">
        <v>257</v>
      </c>
      <c r="P112" s="20" t="s">
        <v>257</v>
      </c>
      <c r="Q112" s="20" t="s">
        <v>257</v>
      </c>
      <c r="R112" s="20" t="s">
        <v>257</v>
      </c>
      <c r="S112" s="20" t="s">
        <v>257</v>
      </c>
      <c r="T112" s="94">
        <v>10</v>
      </c>
      <c r="U112" s="20" t="s">
        <v>328</v>
      </c>
      <c r="V112" s="20">
        <v>1</v>
      </c>
      <c r="W112" s="20">
        <v>4</v>
      </c>
      <c r="X112" s="94">
        <v>10</v>
      </c>
      <c r="Y112" s="20">
        <v>1</v>
      </c>
      <c r="Z112" s="22" t="s">
        <v>242</v>
      </c>
      <c r="AA112" s="20">
        <f>'Способности и классы'!$G$11</f>
        <v>1.33</v>
      </c>
      <c r="AB112" s="20">
        <v>0</v>
      </c>
      <c r="AC112" s="23" t="s">
        <v>715</v>
      </c>
      <c r="AD112" s="23"/>
      <c r="AE112" s="20">
        <f>1.2*1.6</f>
        <v>1.92</v>
      </c>
      <c r="AF112" s="20">
        <v>0</v>
      </c>
      <c r="AG112" s="24"/>
      <c r="AH112" s="25">
        <f t="shared" si="71"/>
        <v>0.17543859649122806</v>
      </c>
      <c r="AI112" s="25">
        <f t="shared" si="72"/>
        <v>8800.0000000000018</v>
      </c>
      <c r="AJ112" s="25">
        <f t="shared" si="73"/>
        <v>14.965436273851516</v>
      </c>
      <c r="AK112" s="25">
        <f t="shared" si="74"/>
        <v>0.72727272727272729</v>
      </c>
      <c r="AL112" s="25">
        <f t="shared" si="75"/>
        <v>110.00000000000003</v>
      </c>
      <c r="AM112" s="25">
        <f t="shared" si="76"/>
        <v>3.9757240268942406</v>
      </c>
      <c r="AN112" s="25">
        <f t="shared" si="77"/>
        <v>1.346153846153846</v>
      </c>
      <c r="AO112" s="25">
        <f t="shared" si="78"/>
        <v>73.333333333333343</v>
      </c>
      <c r="AP112" s="25">
        <f t="shared" si="79"/>
        <v>3.6666308416385069</v>
      </c>
      <c r="AQ112" s="25">
        <f t="shared" si="80"/>
        <v>2.0408163265306123</v>
      </c>
      <c r="AR112" s="25">
        <f t="shared" si="81"/>
        <v>27.5</v>
      </c>
      <c r="AS112" s="25">
        <f t="shared" si="82"/>
        <v>2.8301633949447087</v>
      </c>
      <c r="AT112" s="25">
        <f t="shared" si="83"/>
        <v>2.8260869565217392</v>
      </c>
      <c r="AU112" s="25">
        <f t="shared" si="84"/>
        <v>14.666666666666666</v>
      </c>
      <c r="AV112" s="25">
        <f t="shared" si="85"/>
        <v>2.2781008734785186</v>
      </c>
      <c r="AW112" s="25">
        <f t="shared" si="86"/>
        <v>3.6363636363636362</v>
      </c>
      <c r="AX112" s="25">
        <f t="shared" si="87"/>
        <v>12.222222222222223</v>
      </c>
      <c r="AY112" s="25">
        <f t="shared" si="88"/>
        <v>2.1332993128374071</v>
      </c>
      <c r="AZ112" s="25">
        <f t="shared" si="89"/>
        <v>4.6341463414634152</v>
      </c>
      <c r="BA112" s="25">
        <f t="shared" si="90"/>
        <v>7.8571428571428577</v>
      </c>
      <c r="BB112" s="25">
        <f t="shared" si="91"/>
        <v>1.5055790105161539</v>
      </c>
      <c r="BC112" s="25">
        <f t="shared" si="92"/>
        <v>6.4327485380116958</v>
      </c>
      <c r="BD112" s="25">
        <f t="shared" si="93"/>
        <v>13.75</v>
      </c>
      <c r="BE112" s="25">
        <f t="shared" si="94"/>
        <v>2.0578362685873</v>
      </c>
      <c r="BF112" s="25">
        <f t="shared" si="95"/>
        <v>8.6805555555555554</v>
      </c>
      <c r="BG112" s="25">
        <f t="shared" si="96"/>
        <v>4.8888888888888893</v>
      </c>
      <c r="BH112" s="25">
        <f t="shared" si="97"/>
        <v>0.56320000000000003</v>
      </c>
      <c r="BI112" s="25">
        <f t="shared" si="98"/>
        <v>12.121212121212123</v>
      </c>
      <c r="BJ112" s="25">
        <f t="shared" si="99"/>
        <v>4.4000000000000004</v>
      </c>
      <c r="BK112" s="25">
        <f t="shared" si="100"/>
        <v>0.36299999999999999</v>
      </c>
      <c r="BL112" s="25">
        <f t="shared" si="101"/>
        <v>17.222222222222225</v>
      </c>
      <c r="BM112" s="25">
        <f t="shared" si="102"/>
        <v>3.6666666666666665</v>
      </c>
      <c r="BN112" s="25">
        <f t="shared" si="103"/>
        <v>0.21290322580645157</v>
      </c>
      <c r="BO112" s="25">
        <f t="shared" si="104"/>
        <v>24.285714285714288</v>
      </c>
      <c r="BP112" s="25">
        <f t="shared" si="105"/>
        <v>3.1428571428571428</v>
      </c>
      <c r="BQ112" s="25">
        <f t="shared" si="106"/>
        <v>0.12941176470588234</v>
      </c>
      <c r="BR112" s="25">
        <f t="shared" si="107"/>
        <v>37</v>
      </c>
      <c r="BS112" s="25">
        <f t="shared" si="108"/>
        <v>4.8351648351648358</v>
      </c>
      <c r="BT112" s="25">
        <f t="shared" si="109"/>
        <v>0.14467686254143242</v>
      </c>
      <c r="BU112" s="25">
        <f t="shared" si="110"/>
        <v>60.606060606060595</v>
      </c>
      <c r="BV112" s="25">
        <f t="shared" si="111"/>
        <v>2.75</v>
      </c>
      <c r="BW112" s="25">
        <f t="shared" si="112"/>
        <v>9.0998219421104407E-2</v>
      </c>
      <c r="BX112" s="25">
        <f t="shared" si="113"/>
        <v>113.15789473684214</v>
      </c>
      <c r="BY112" s="25">
        <f t="shared" si="114"/>
        <v>2.75</v>
      </c>
      <c r="BZ112" s="25">
        <f t="shared" si="115"/>
        <v>9.7955741573010277E-2</v>
      </c>
      <c r="CA112" s="25">
        <f t="shared" si="116"/>
        <v>270.58823529411774</v>
      </c>
      <c r="CB112" s="25">
        <f t="shared" si="117"/>
        <v>2.4444444444444446</v>
      </c>
      <c r="CC112" s="25">
        <f t="shared" si="118"/>
        <v>9.5046390910548367E-2</v>
      </c>
      <c r="CD112" s="25">
        <f t="shared" si="119"/>
        <v>699.99999999999943</v>
      </c>
      <c r="CE112" s="25">
        <f t="shared" si="120"/>
        <v>2.4444444444444446</v>
      </c>
      <c r="CF112" s="25">
        <f t="shared" si="121"/>
        <v>0.10404778818416854</v>
      </c>
      <c r="CG112" s="25">
        <f t="shared" si="122"/>
        <v>945.45454545454447</v>
      </c>
      <c r="CH112" s="25">
        <f t="shared" si="123"/>
        <v>2.2000000000000002</v>
      </c>
      <c r="CI112" s="25">
        <f t="shared" si="124"/>
        <v>0.13938118697663959</v>
      </c>
      <c r="CJ112" s="25">
        <f t="shared" si="125"/>
        <v>1222.222222222221</v>
      </c>
      <c r="CK112" s="25">
        <f t="shared" si="126"/>
        <v>2.2000000000000002</v>
      </c>
      <c r="CL112" s="25">
        <f t="shared" si="127"/>
        <v>0.17587331067168072</v>
      </c>
      <c r="CM112" s="25">
        <f t="shared" si="128"/>
        <v>47999.999999999956</v>
      </c>
      <c r="CN112" s="25">
        <f t="shared" si="129"/>
        <v>2</v>
      </c>
      <c r="CO112" s="25">
        <f t="shared" si="130"/>
        <v>8.0342841894465181E-2</v>
      </c>
      <c r="CP112">
        <f t="shared" si="131"/>
        <v>0.65925875119100197</v>
      </c>
      <c r="CQ112">
        <f t="shared" si="132"/>
        <v>84.649103193884685</v>
      </c>
      <c r="CR112">
        <f t="shared" si="133"/>
        <v>85</v>
      </c>
    </row>
    <row r="113" spans="1:96" ht="21">
      <c r="A113" s="248"/>
      <c r="B113" s="81" t="s">
        <v>186</v>
      </c>
      <c r="C113" s="89" t="s">
        <v>179</v>
      </c>
      <c r="D113" s="51">
        <v>4</v>
      </c>
      <c r="E113" s="51">
        <v>17</v>
      </c>
      <c r="F113" s="52" t="str">
        <f t="shared" si="135"/>
        <v>3-4</v>
      </c>
      <c r="G113" s="52">
        <f t="shared" si="69"/>
        <v>3.5</v>
      </c>
      <c r="H113" s="51">
        <v>3</v>
      </c>
      <c r="I113" s="51">
        <v>4</v>
      </c>
      <c r="J113" s="51">
        <v>1</v>
      </c>
      <c r="K113" s="107">
        <v>9</v>
      </c>
      <c r="L113" s="51" t="s">
        <v>666</v>
      </c>
      <c r="M113" s="51">
        <v>1</v>
      </c>
      <c r="N113" s="52" t="str">
        <f t="shared" si="137"/>
        <v>-</v>
      </c>
      <c r="O113" s="51" t="s">
        <v>257</v>
      </c>
      <c r="P113" s="51" t="s">
        <v>257</v>
      </c>
      <c r="Q113" s="51" t="s">
        <v>257</v>
      </c>
      <c r="R113" s="51" t="s">
        <v>257</v>
      </c>
      <c r="S113" s="51" t="s">
        <v>257</v>
      </c>
      <c r="T113" s="98">
        <v>2</v>
      </c>
      <c r="U113" s="51" t="s">
        <v>313</v>
      </c>
      <c r="V113" s="51">
        <v>1</v>
      </c>
      <c r="W113" s="51">
        <v>4</v>
      </c>
      <c r="X113" s="98">
        <v>14</v>
      </c>
      <c r="Y113" s="51">
        <v>1</v>
      </c>
      <c r="Z113" s="53" t="s">
        <v>241</v>
      </c>
      <c r="AA113" s="51">
        <f>'Способности и классы'!$G$15</f>
        <v>1.7</v>
      </c>
      <c r="AB113" s="51">
        <v>0</v>
      </c>
      <c r="AC113" s="54" t="s">
        <v>699</v>
      </c>
      <c r="AD113" s="54"/>
      <c r="AE113" s="51">
        <v>1</v>
      </c>
      <c r="AF113" s="51">
        <v>36</v>
      </c>
      <c r="AG113" s="55"/>
      <c r="AH113" s="56">
        <f t="shared" si="71"/>
        <v>0.30303030303030304</v>
      </c>
      <c r="AI113" s="56">
        <f t="shared" si="72"/>
        <v>339.99999999999972</v>
      </c>
      <c r="AJ113" s="56">
        <f t="shared" si="73"/>
        <v>5.7875960854994393</v>
      </c>
      <c r="AK113" s="56">
        <f t="shared" si="74"/>
        <v>1.25</v>
      </c>
      <c r="AL113" s="56">
        <f t="shared" si="75"/>
        <v>169.99999999999986</v>
      </c>
      <c r="AM113" s="56">
        <f t="shared" si="76"/>
        <v>3.8612080219798877</v>
      </c>
      <c r="AN113" s="56">
        <f t="shared" si="77"/>
        <v>2.3333333333333335</v>
      </c>
      <c r="AO113" s="56">
        <f t="shared" si="78"/>
        <v>37.777777777777779</v>
      </c>
      <c r="AP113" s="56">
        <f t="shared" si="79"/>
        <v>2.471777514853768</v>
      </c>
      <c r="AQ113" s="56">
        <f t="shared" si="80"/>
        <v>3.4482758620689657</v>
      </c>
      <c r="AR113" s="56">
        <f t="shared" si="81"/>
        <v>84.999999999999929</v>
      </c>
      <c r="AS113" s="56">
        <f t="shared" si="82"/>
        <v>3.6035186114521425</v>
      </c>
      <c r="AT113" s="56">
        <f t="shared" si="83"/>
        <v>4.8148148148148149</v>
      </c>
      <c r="AU113" s="56">
        <f t="shared" si="84"/>
        <v>34.000000000000007</v>
      </c>
      <c r="AV113" s="56">
        <f t="shared" si="85"/>
        <v>2.6573555391664216</v>
      </c>
      <c r="AW113" s="56">
        <f t="shared" si="86"/>
        <v>6.1538461538461533</v>
      </c>
      <c r="AX113" s="56">
        <f t="shared" si="87"/>
        <v>17.000000000000004</v>
      </c>
      <c r="AY113" s="56">
        <f t="shared" si="88"/>
        <v>1.8871826239994411</v>
      </c>
      <c r="AZ113" s="56">
        <f t="shared" si="89"/>
        <v>7.916666666666667</v>
      </c>
      <c r="BA113" s="56">
        <f t="shared" si="90"/>
        <v>9.4444444444444429</v>
      </c>
      <c r="BB113" s="56">
        <f t="shared" si="91"/>
        <v>1.1465457641761299</v>
      </c>
      <c r="BC113" s="56">
        <f t="shared" si="92"/>
        <v>10</v>
      </c>
      <c r="BD113" s="56">
        <f t="shared" si="93"/>
        <v>6.0714285714285712</v>
      </c>
      <c r="BE113" s="56">
        <f t="shared" si="94"/>
        <v>0.62248135194114473</v>
      </c>
      <c r="BF113" s="56">
        <f t="shared" si="95"/>
        <v>11.904761904761905</v>
      </c>
      <c r="BG113" s="56">
        <f t="shared" si="96"/>
        <v>4.25</v>
      </c>
      <c r="BH113" s="56">
        <f t="shared" si="97"/>
        <v>0.35699999999999998</v>
      </c>
      <c r="BI113" s="56">
        <f t="shared" si="98"/>
        <v>16.374269005847953</v>
      </c>
      <c r="BJ113" s="56">
        <f t="shared" si="99"/>
        <v>3.1481481481481484</v>
      </c>
      <c r="BK113" s="56">
        <f t="shared" si="100"/>
        <v>0.19226190476190477</v>
      </c>
      <c r="BL113" s="56">
        <f t="shared" si="101"/>
        <v>21.527777777777775</v>
      </c>
      <c r="BM113" s="56">
        <f t="shared" si="102"/>
        <v>2.4285714285714284</v>
      </c>
      <c r="BN113" s="56">
        <f t="shared" si="103"/>
        <v>0.1128110599078341</v>
      </c>
      <c r="BO113" s="56">
        <f t="shared" si="104"/>
        <v>30.357142857142861</v>
      </c>
      <c r="BP113" s="56">
        <f t="shared" si="105"/>
        <v>1.9318181818181817</v>
      </c>
      <c r="BQ113" s="56">
        <f t="shared" si="106"/>
        <v>6.3636363636363616E-2</v>
      </c>
      <c r="BR113" s="56">
        <f t="shared" si="107"/>
        <v>41.111111111111114</v>
      </c>
      <c r="BS113" s="56">
        <f t="shared" si="108"/>
        <v>2.1794871794871793</v>
      </c>
      <c r="BT113" s="56">
        <f t="shared" si="109"/>
        <v>6.1400986508507331E-2</v>
      </c>
      <c r="BU113" s="56">
        <f t="shared" si="110"/>
        <v>61.538461538461533</v>
      </c>
      <c r="BV113" s="56">
        <f t="shared" si="111"/>
        <v>1.3076923076923077</v>
      </c>
      <c r="BW113" s="56">
        <f t="shared" si="112"/>
        <v>5.0547906576596739E-2</v>
      </c>
      <c r="BX113" s="56">
        <f t="shared" si="113"/>
        <v>97.72727272727272</v>
      </c>
      <c r="BY113" s="56">
        <f t="shared" si="114"/>
        <v>1.2142857142857142</v>
      </c>
      <c r="BZ113" s="56">
        <f t="shared" si="115"/>
        <v>6.4408130211075929E-2</v>
      </c>
      <c r="CA113" s="56">
        <f t="shared" si="116"/>
        <v>153.33333333333331</v>
      </c>
      <c r="CB113" s="56">
        <f t="shared" si="117"/>
        <v>1.1333333333333333</v>
      </c>
      <c r="CC113" s="56">
        <f t="shared" si="118"/>
        <v>8.5972695362109525E-2</v>
      </c>
      <c r="CD113" s="56">
        <f t="shared" si="119"/>
        <v>306.25000000000006</v>
      </c>
      <c r="CE113" s="56">
        <f t="shared" si="120"/>
        <v>1.1333333333333333</v>
      </c>
      <c r="CF113" s="56">
        <f t="shared" si="121"/>
        <v>0.10649093151394115</v>
      </c>
      <c r="CG113" s="56">
        <f t="shared" si="122"/>
        <v>20800.000000000004</v>
      </c>
      <c r="CH113" s="56">
        <f t="shared" si="123"/>
        <v>1.0625</v>
      </c>
      <c r="CI113" s="56">
        <f t="shared" si="124"/>
        <v>4.0288984524304752E-2</v>
      </c>
      <c r="CJ113" s="56">
        <f t="shared" si="125"/>
        <v>43999.999999999964</v>
      </c>
      <c r="CK113" s="56">
        <f t="shared" si="126"/>
        <v>1</v>
      </c>
      <c r="CL113" s="56">
        <f t="shared" si="127"/>
        <v>5.2850672024698744E-2</v>
      </c>
      <c r="CM113" s="56">
        <f t="shared" si="128"/>
        <v>47999.999999999956</v>
      </c>
      <c r="CN113" s="56">
        <f t="shared" si="129"/>
        <v>0.94444444444444442</v>
      </c>
      <c r="CO113" s="56">
        <f t="shared" si="130"/>
        <v>6.6601466914674459E-2</v>
      </c>
      <c r="CP113">
        <f t="shared" si="131"/>
        <v>0.16842476933045428</v>
      </c>
      <c r="CQ113">
        <f t="shared" si="132"/>
        <v>85.041346346863037</v>
      </c>
      <c r="CR113">
        <f t="shared" si="133"/>
        <v>86</v>
      </c>
    </row>
    <row r="114" spans="1:96" ht="21">
      <c r="A114" s="248"/>
      <c r="B114" s="79" t="s">
        <v>142</v>
      </c>
      <c r="C114" s="87" t="s">
        <v>129</v>
      </c>
      <c r="D114" s="32">
        <v>4</v>
      </c>
      <c r="E114" s="32">
        <v>13</v>
      </c>
      <c r="F114" s="33" t="str">
        <f t="shared" si="135"/>
        <v>1-8</v>
      </c>
      <c r="G114" s="33">
        <f t="shared" si="69"/>
        <v>4.5</v>
      </c>
      <c r="H114" s="32">
        <v>1</v>
      </c>
      <c r="I114" s="32">
        <v>8</v>
      </c>
      <c r="J114" s="32">
        <v>1</v>
      </c>
      <c r="K114" s="105">
        <v>14</v>
      </c>
      <c r="L114" s="32" t="s">
        <v>279</v>
      </c>
      <c r="M114" s="32">
        <v>1</v>
      </c>
      <c r="N114" s="33" t="str">
        <f t="shared" si="137"/>
        <v>-</v>
      </c>
      <c r="O114" s="32" t="s">
        <v>257</v>
      </c>
      <c r="P114" s="32" t="s">
        <v>257</v>
      </c>
      <c r="Q114" s="32" t="s">
        <v>257</v>
      </c>
      <c r="R114" s="32" t="s">
        <v>257</v>
      </c>
      <c r="S114" s="32" t="s">
        <v>257</v>
      </c>
      <c r="T114" s="96">
        <v>4</v>
      </c>
      <c r="U114" s="32" t="s">
        <v>314</v>
      </c>
      <c r="V114" s="32">
        <v>1</v>
      </c>
      <c r="W114" s="32">
        <v>4</v>
      </c>
      <c r="X114" s="96">
        <v>14</v>
      </c>
      <c r="Y114" s="32">
        <v>1</v>
      </c>
      <c r="Z114" s="34" t="s">
        <v>242</v>
      </c>
      <c r="AA114" s="32">
        <f>'Способности и классы'!$G$11</f>
        <v>1.33</v>
      </c>
      <c r="AB114" s="32">
        <v>0</v>
      </c>
      <c r="AC114" s="35" t="s">
        <v>760</v>
      </c>
      <c r="AD114" s="35"/>
      <c r="AE114" s="32">
        <v>2.5</v>
      </c>
      <c r="AF114" s="32">
        <v>0</v>
      </c>
      <c r="AG114" s="36"/>
      <c r="AH114" s="37">
        <f t="shared" si="71"/>
        <v>0.23255813953488372</v>
      </c>
      <c r="AI114" s="37">
        <f t="shared" si="72"/>
        <v>259.99999999999977</v>
      </c>
      <c r="AJ114" s="37">
        <f t="shared" si="73"/>
        <v>5.7824308897384116</v>
      </c>
      <c r="AK114" s="37">
        <f t="shared" si="74"/>
        <v>0.97560975609756106</v>
      </c>
      <c r="AL114" s="37">
        <f t="shared" si="75"/>
        <v>129.99999999999989</v>
      </c>
      <c r="AM114" s="37">
        <f t="shared" si="76"/>
        <v>3.8395779140330957</v>
      </c>
      <c r="AN114" s="37">
        <f t="shared" si="77"/>
        <v>1.7948717948717949</v>
      </c>
      <c r="AO114" s="37">
        <f t="shared" si="78"/>
        <v>43.333333333333336</v>
      </c>
      <c r="AP114" s="37">
        <f t="shared" si="79"/>
        <v>2.8145328115902593</v>
      </c>
      <c r="AQ114" s="37">
        <f t="shared" si="80"/>
        <v>2.7027027027027026</v>
      </c>
      <c r="AR114" s="37">
        <f t="shared" si="81"/>
        <v>86.666666666666586</v>
      </c>
      <c r="AS114" s="37">
        <f t="shared" si="82"/>
        <v>4.0033312523116837</v>
      </c>
      <c r="AT114" s="37">
        <f t="shared" si="83"/>
        <v>3.7142857142857144</v>
      </c>
      <c r="AU114" s="37">
        <f t="shared" si="84"/>
        <v>32.500000000000007</v>
      </c>
      <c r="AV114" s="37">
        <f t="shared" si="85"/>
        <v>2.9580398915498085</v>
      </c>
      <c r="AW114" s="37">
        <f t="shared" si="86"/>
        <v>4.8484848484848486</v>
      </c>
      <c r="AX114" s="37">
        <f t="shared" si="87"/>
        <v>13.000000000000004</v>
      </c>
      <c r="AY114" s="37">
        <f t="shared" si="88"/>
        <v>1.8522978321848</v>
      </c>
      <c r="AZ114" s="37">
        <f t="shared" si="89"/>
        <v>6.129032258064516</v>
      </c>
      <c r="BA114" s="37">
        <f t="shared" si="90"/>
        <v>7.2222222222222214</v>
      </c>
      <c r="BB114" s="37">
        <f t="shared" si="91"/>
        <v>1.1356413010109541</v>
      </c>
      <c r="BC114" s="37">
        <f t="shared" si="92"/>
        <v>7.5862068965517242</v>
      </c>
      <c r="BD114" s="37">
        <f t="shared" si="93"/>
        <v>4.6428571428571423</v>
      </c>
      <c r="BE114" s="37">
        <f t="shared" si="94"/>
        <v>0.62722391099107555</v>
      </c>
      <c r="BF114" s="37">
        <f t="shared" si="95"/>
        <v>9.2592592592592595</v>
      </c>
      <c r="BG114" s="37">
        <f t="shared" si="96"/>
        <v>3.7142857142857144</v>
      </c>
      <c r="BH114" s="37">
        <f t="shared" si="97"/>
        <v>0.40114285714285713</v>
      </c>
      <c r="BI114" s="37">
        <f t="shared" si="98"/>
        <v>11.2</v>
      </c>
      <c r="BJ114" s="37">
        <f t="shared" si="99"/>
        <v>2.7083333333333335</v>
      </c>
      <c r="BK114" s="37">
        <f t="shared" si="100"/>
        <v>0.24181547619047622</v>
      </c>
      <c r="BL114" s="37">
        <f t="shared" si="101"/>
        <v>13.478260869565219</v>
      </c>
      <c r="BM114" s="37">
        <f t="shared" si="102"/>
        <v>2.0634920634920637</v>
      </c>
      <c r="BN114" s="37">
        <f t="shared" si="103"/>
        <v>0.15309779825908859</v>
      </c>
      <c r="BO114" s="37">
        <f t="shared" si="104"/>
        <v>16.19047619047619</v>
      </c>
      <c r="BP114" s="37">
        <f t="shared" si="105"/>
        <v>1.625</v>
      </c>
      <c r="BQ114" s="37">
        <f t="shared" si="106"/>
        <v>0.10036764705882353</v>
      </c>
      <c r="BR114" s="37">
        <f t="shared" si="107"/>
        <v>19.473684210526315</v>
      </c>
      <c r="BS114" s="37">
        <f t="shared" si="108"/>
        <v>1.8181818181818181</v>
      </c>
      <c r="BT114" s="37">
        <f t="shared" si="109"/>
        <v>0.10511863868541346</v>
      </c>
      <c r="BU114" s="37">
        <f t="shared" si="110"/>
        <v>23.529411764705884</v>
      </c>
      <c r="BV114" s="37">
        <f t="shared" si="111"/>
        <v>1.1818181818181819</v>
      </c>
      <c r="BW114" s="37">
        <f t="shared" si="112"/>
        <v>9.8452826259074408E-2</v>
      </c>
      <c r="BX114" s="37">
        <f t="shared" si="113"/>
        <v>31.851851851851851</v>
      </c>
      <c r="BY114" s="37">
        <f t="shared" si="114"/>
        <v>1.0833333333333333</v>
      </c>
      <c r="BZ114" s="37">
        <f t="shared" si="115"/>
        <v>0.12085569967438042</v>
      </c>
      <c r="CA114" s="37">
        <f t="shared" si="116"/>
        <v>44.230769230769226</v>
      </c>
      <c r="CB114" s="37">
        <f t="shared" si="117"/>
        <v>1</v>
      </c>
      <c r="CC114" s="37">
        <f t="shared" si="118"/>
        <v>0.15036188231122247</v>
      </c>
      <c r="CD114" s="37">
        <f t="shared" si="119"/>
        <v>63.636363636363633</v>
      </c>
      <c r="CE114" s="37">
        <f t="shared" si="120"/>
        <v>0.9285714285714286</v>
      </c>
      <c r="CF114" s="37">
        <f t="shared" si="121"/>
        <v>0.18435035773935349</v>
      </c>
      <c r="CG114" s="37">
        <f t="shared" si="122"/>
        <v>96.296296296296291</v>
      </c>
      <c r="CH114" s="37">
        <f t="shared" si="123"/>
        <v>0.8666666666666667</v>
      </c>
      <c r="CI114" s="37">
        <f t="shared" si="124"/>
        <v>0.21633601002302269</v>
      </c>
      <c r="CJ114" s="37">
        <f t="shared" si="125"/>
        <v>4400</v>
      </c>
      <c r="CK114" s="37">
        <f t="shared" si="126"/>
        <v>0.8125</v>
      </c>
      <c r="CL114" s="37">
        <f t="shared" si="127"/>
        <v>9.4026861604122089E-2</v>
      </c>
      <c r="CM114" s="37">
        <f t="shared" si="128"/>
        <v>5999.9999999999991</v>
      </c>
      <c r="CN114" s="37">
        <f t="shared" si="129"/>
        <v>0.8125</v>
      </c>
      <c r="CO114" s="37">
        <f t="shared" si="130"/>
        <v>0.107874309745837</v>
      </c>
      <c r="CP114">
        <f t="shared" si="131"/>
        <v>0.67021143374259307</v>
      </c>
      <c r="CQ114">
        <f t="shared" si="132"/>
        <v>85.208855696722949</v>
      </c>
      <c r="CR114">
        <f t="shared" si="133"/>
        <v>86</v>
      </c>
    </row>
    <row r="115" spans="1:96" ht="21">
      <c r="A115" s="248"/>
      <c r="B115" s="79" t="s">
        <v>142</v>
      </c>
      <c r="C115" s="87" t="s">
        <v>133</v>
      </c>
      <c r="D115" s="32">
        <v>4</v>
      </c>
      <c r="E115" s="32">
        <v>13</v>
      </c>
      <c r="F115" s="33" t="str">
        <f t="shared" ref="F115:F146" si="138">IF(H115=I115,H115,H115&amp;"-"&amp;I115)</f>
        <v>2-12</v>
      </c>
      <c r="G115" s="33">
        <f t="shared" si="69"/>
        <v>7</v>
      </c>
      <c r="H115" s="32">
        <v>2</v>
      </c>
      <c r="I115" s="32">
        <v>12</v>
      </c>
      <c r="J115" s="32">
        <v>3</v>
      </c>
      <c r="K115" s="105">
        <v>7</v>
      </c>
      <c r="L115" s="32" t="s">
        <v>274</v>
      </c>
      <c r="M115" s="32">
        <v>1</v>
      </c>
      <c r="N115" s="33" t="str">
        <f t="shared" si="137"/>
        <v>-</v>
      </c>
      <c r="O115" s="32" t="s">
        <v>257</v>
      </c>
      <c r="P115" s="32" t="s">
        <v>257</v>
      </c>
      <c r="Q115" s="32" t="s">
        <v>257</v>
      </c>
      <c r="R115" s="32" t="s">
        <v>257</v>
      </c>
      <c r="S115" s="32" t="s">
        <v>257</v>
      </c>
      <c r="T115" s="96">
        <v>6</v>
      </c>
      <c r="U115" s="32" t="s">
        <v>312</v>
      </c>
      <c r="V115" s="32">
        <v>1</v>
      </c>
      <c r="W115" s="32">
        <v>4</v>
      </c>
      <c r="X115" s="96">
        <v>8</v>
      </c>
      <c r="Y115" s="32">
        <v>1</v>
      </c>
      <c r="Z115" s="34" t="s">
        <v>247</v>
      </c>
      <c r="AA115" s="32">
        <f>'Способности и классы'!$G$5</f>
        <v>1.1000000000000001</v>
      </c>
      <c r="AB115" s="32">
        <f>'Способности и классы'!H$5</f>
        <v>6</v>
      </c>
      <c r="AC115" s="35" t="s">
        <v>535</v>
      </c>
      <c r="AD115" s="35"/>
      <c r="AE115" s="32">
        <v>1.8</v>
      </c>
      <c r="AF115" s="32">
        <v>0</v>
      </c>
      <c r="AG115" s="36"/>
      <c r="AH115" s="37">
        <f t="shared" si="71"/>
        <v>0.14214641080312723</v>
      </c>
      <c r="AI115" s="37">
        <f t="shared" si="72"/>
        <v>1733.333333333333</v>
      </c>
      <c r="AJ115" s="37">
        <f t="shared" si="73"/>
        <v>10.508398836540474</v>
      </c>
      <c r="AK115" s="37">
        <f t="shared" si="74"/>
        <v>0.59523809523809523</v>
      </c>
      <c r="AL115" s="37">
        <f t="shared" si="75"/>
        <v>32.5</v>
      </c>
      <c r="AM115" s="37">
        <f t="shared" si="76"/>
        <v>3.0041940161643015</v>
      </c>
      <c r="AN115" s="37">
        <f t="shared" si="77"/>
        <v>1.0928961748633881</v>
      </c>
      <c r="AO115" s="37">
        <f t="shared" si="78"/>
        <v>43.333333333333336</v>
      </c>
      <c r="AP115" s="37">
        <f t="shared" si="79"/>
        <v>3.3069607267199443</v>
      </c>
      <c r="AQ115" s="37">
        <f t="shared" si="80"/>
        <v>1.6708437761069341</v>
      </c>
      <c r="AR115" s="37">
        <f t="shared" si="81"/>
        <v>7.2222222222222232</v>
      </c>
      <c r="AS115" s="37">
        <f t="shared" si="82"/>
        <v>1.7959490042920088</v>
      </c>
      <c r="AT115" s="37">
        <f t="shared" si="83"/>
        <v>2.2927689594356262</v>
      </c>
      <c r="AU115" s="37">
        <f t="shared" si="84"/>
        <v>4.6428571428571432</v>
      </c>
      <c r="AV115" s="37">
        <f t="shared" si="85"/>
        <v>1.4230249470757708</v>
      </c>
      <c r="AW115" s="37">
        <f t="shared" si="86"/>
        <v>2.9878618113912236</v>
      </c>
      <c r="AX115" s="37">
        <f t="shared" si="87"/>
        <v>4.0625</v>
      </c>
      <c r="AY115" s="37">
        <f t="shared" si="88"/>
        <v>1.2117012099642706</v>
      </c>
      <c r="AZ115" s="37">
        <f t="shared" si="89"/>
        <v>3.7698412698412702</v>
      </c>
      <c r="BA115" s="37">
        <f t="shared" si="90"/>
        <v>2.8888888888888888</v>
      </c>
      <c r="BB115" s="37">
        <f t="shared" si="91"/>
        <v>0.81360952612343551</v>
      </c>
      <c r="BC115" s="37">
        <f t="shared" si="92"/>
        <v>4.6560846560846558</v>
      </c>
      <c r="BD115" s="37">
        <f t="shared" si="93"/>
        <v>5.4166666666666661</v>
      </c>
      <c r="BE115" s="37">
        <f t="shared" si="94"/>
        <v>1.1545843872182389</v>
      </c>
      <c r="BF115" s="37">
        <f t="shared" si="95"/>
        <v>5.6689342403628125</v>
      </c>
      <c r="BG115" s="37">
        <f t="shared" si="96"/>
        <v>1.8571428571428572</v>
      </c>
      <c r="BH115" s="37">
        <f t="shared" si="97"/>
        <v>0.32759999999999995</v>
      </c>
      <c r="BI115" s="37">
        <f t="shared" si="98"/>
        <v>7.0175438596491233</v>
      </c>
      <c r="BJ115" s="37">
        <f t="shared" si="99"/>
        <v>1.8571428571428572</v>
      </c>
      <c r="BK115" s="37">
        <f t="shared" si="100"/>
        <v>0.26464285714285712</v>
      </c>
      <c r="BL115" s="37">
        <f t="shared" si="101"/>
        <v>8.4353741496598644</v>
      </c>
      <c r="BM115" s="37">
        <f t="shared" si="102"/>
        <v>1.625</v>
      </c>
      <c r="BN115" s="37">
        <f t="shared" si="103"/>
        <v>0.19264112903225805</v>
      </c>
      <c r="BO115" s="37">
        <f t="shared" si="104"/>
        <v>10.11904761904762</v>
      </c>
      <c r="BP115" s="37">
        <f t="shared" si="105"/>
        <v>1.4444444444444444</v>
      </c>
      <c r="BQ115" s="37">
        <f t="shared" si="106"/>
        <v>0.14274509803921567</v>
      </c>
      <c r="BR115" s="37">
        <f t="shared" si="107"/>
        <v>12.151067323481117</v>
      </c>
      <c r="BS115" s="37">
        <f t="shared" si="108"/>
        <v>2.2222222222222219</v>
      </c>
      <c r="BT115" s="37">
        <f t="shared" si="109"/>
        <v>0.19909685791034881</v>
      </c>
      <c r="BU115" s="37">
        <f t="shared" si="110"/>
        <v>14.652014652014655</v>
      </c>
      <c r="BV115" s="37">
        <f t="shared" si="111"/>
        <v>1.3</v>
      </c>
      <c r="BW115" s="37">
        <f t="shared" si="112"/>
        <v>0.15301558120274059</v>
      </c>
      <c r="BX115" s="37">
        <f t="shared" si="113"/>
        <v>17.805383022774329</v>
      </c>
      <c r="BY115" s="37">
        <f t="shared" si="114"/>
        <v>1.1818181818181819</v>
      </c>
      <c r="BZ115" s="37">
        <f t="shared" si="115"/>
        <v>0.18354797253361521</v>
      </c>
      <c r="CA115" s="37">
        <f t="shared" si="116"/>
        <v>21.904761904761909</v>
      </c>
      <c r="CB115" s="37">
        <f t="shared" si="117"/>
        <v>1.0833333333333333</v>
      </c>
      <c r="CC115" s="37">
        <f t="shared" si="118"/>
        <v>0.2223882230225567</v>
      </c>
      <c r="CD115" s="37">
        <f t="shared" si="119"/>
        <v>29.166666666666671</v>
      </c>
      <c r="CE115" s="37">
        <f t="shared" si="120"/>
        <v>1.0833333333333333</v>
      </c>
      <c r="CF115" s="37">
        <f t="shared" si="121"/>
        <v>0.26788606517497215</v>
      </c>
      <c r="CG115" s="37">
        <f t="shared" si="122"/>
        <v>38.095238095238095</v>
      </c>
      <c r="CH115" s="37">
        <f t="shared" si="123"/>
        <v>1</v>
      </c>
      <c r="CI115" s="37">
        <f t="shared" si="124"/>
        <v>0.30634939360482655</v>
      </c>
      <c r="CJ115" s="37">
        <f t="shared" si="125"/>
        <v>52.38095238095238</v>
      </c>
      <c r="CK115" s="37">
        <f t="shared" si="126"/>
        <v>0.9285714285714286</v>
      </c>
      <c r="CL115" s="37">
        <f t="shared" si="127"/>
        <v>0.32989560497380227</v>
      </c>
      <c r="CM115" s="37">
        <f t="shared" si="128"/>
        <v>2285.7142857142858</v>
      </c>
      <c r="CN115" s="37">
        <f t="shared" si="129"/>
        <v>0.8666666666666667</v>
      </c>
      <c r="CO115" s="37">
        <f t="shared" si="130"/>
        <v>0.13954283360046313</v>
      </c>
      <c r="CP115">
        <f t="shared" si="131"/>
        <v>0.56212333834476313</v>
      </c>
      <c r="CQ115">
        <f t="shared" si="132"/>
        <v>85.420505455661171</v>
      </c>
      <c r="CR115">
        <f t="shared" si="133"/>
        <v>86</v>
      </c>
    </row>
    <row r="116" spans="1:96" ht="21">
      <c r="A116" s="248"/>
      <c r="B116" s="80" t="s">
        <v>167</v>
      </c>
      <c r="C116" s="88" t="s">
        <v>157</v>
      </c>
      <c r="D116" s="38">
        <v>4</v>
      </c>
      <c r="E116" s="38">
        <v>17</v>
      </c>
      <c r="F116" s="39" t="str">
        <f t="shared" si="138"/>
        <v>1-3</v>
      </c>
      <c r="G116" s="39">
        <f t="shared" si="69"/>
        <v>2</v>
      </c>
      <c r="H116" s="40">
        <v>1</v>
      </c>
      <c r="I116" s="40">
        <v>3</v>
      </c>
      <c r="J116" s="40">
        <v>1</v>
      </c>
      <c r="K116" s="106">
        <v>9</v>
      </c>
      <c r="L116" s="38" t="s">
        <v>276</v>
      </c>
      <c r="M116" s="38">
        <v>0</v>
      </c>
      <c r="N116" s="39" t="str">
        <f t="shared" si="137"/>
        <v>-</v>
      </c>
      <c r="O116" s="38" t="s">
        <v>257</v>
      </c>
      <c r="P116" s="38" t="s">
        <v>257</v>
      </c>
      <c r="Q116" s="38" t="s">
        <v>257</v>
      </c>
      <c r="R116" s="38" t="s">
        <v>257</v>
      </c>
      <c r="S116" s="38" t="s">
        <v>257</v>
      </c>
      <c r="T116" s="97">
        <v>2</v>
      </c>
      <c r="U116" s="38" t="s">
        <v>313</v>
      </c>
      <c r="V116" s="38">
        <v>1</v>
      </c>
      <c r="W116" s="38">
        <v>4</v>
      </c>
      <c r="X116" s="97">
        <v>11</v>
      </c>
      <c r="Y116" s="38">
        <v>1</v>
      </c>
      <c r="Z116" s="41" t="s">
        <v>241</v>
      </c>
      <c r="AA116" s="38">
        <f>'Способности и классы'!$G$15</f>
        <v>1.7</v>
      </c>
      <c r="AB116" s="38">
        <v>0</v>
      </c>
      <c r="AC116" s="42" t="s">
        <v>700</v>
      </c>
      <c r="AD116" s="42"/>
      <c r="AE116" s="38">
        <v>1</v>
      </c>
      <c r="AF116" s="38">
        <v>36</v>
      </c>
      <c r="AG116" s="43"/>
      <c r="AH116" s="44">
        <f t="shared" si="71"/>
        <v>0.5</v>
      </c>
      <c r="AI116" s="44">
        <f t="shared" si="72"/>
        <v>339.99999999999972</v>
      </c>
      <c r="AJ116" s="44">
        <f t="shared" si="73"/>
        <v>5.1065457621380999</v>
      </c>
      <c r="AK116" s="44">
        <f t="shared" si="74"/>
        <v>2</v>
      </c>
      <c r="AL116" s="44">
        <f t="shared" si="75"/>
        <v>85.000000000000014</v>
      </c>
      <c r="AM116" s="44">
        <f t="shared" si="76"/>
        <v>2.8041868976191116</v>
      </c>
      <c r="AN116" s="44">
        <f t="shared" si="77"/>
        <v>3.5</v>
      </c>
      <c r="AO116" s="44">
        <f t="shared" si="78"/>
        <v>37.777777777777779</v>
      </c>
      <c r="AP116" s="44">
        <f t="shared" si="79"/>
        <v>2.1666048852524176</v>
      </c>
      <c r="AQ116" s="44">
        <f t="shared" si="80"/>
        <v>5</v>
      </c>
      <c r="AR116" s="44">
        <f t="shared" si="81"/>
        <v>14.166666666666664</v>
      </c>
      <c r="AS116" s="44">
        <f t="shared" si="82"/>
        <v>1.5167676885796582</v>
      </c>
      <c r="AT116" s="44">
        <f t="shared" si="83"/>
        <v>6.5</v>
      </c>
      <c r="AU116" s="44">
        <f t="shared" si="84"/>
        <v>8.5</v>
      </c>
      <c r="AV116" s="44">
        <f t="shared" si="85"/>
        <v>1.1435437497937313</v>
      </c>
      <c r="AW116" s="44">
        <f t="shared" si="86"/>
        <v>8</v>
      </c>
      <c r="AX116" s="44">
        <f t="shared" si="87"/>
        <v>6.8</v>
      </c>
      <c r="AY116" s="44">
        <f t="shared" si="88"/>
        <v>0.9034140252362477</v>
      </c>
      <c r="AZ116" s="44">
        <f t="shared" si="89"/>
        <v>9.5</v>
      </c>
      <c r="BA116" s="44">
        <f t="shared" si="90"/>
        <v>4.7222222222222223</v>
      </c>
      <c r="BB116" s="44">
        <f t="shared" si="91"/>
        <v>0.58173833270780462</v>
      </c>
      <c r="BC116" s="44">
        <f t="shared" si="92"/>
        <v>11</v>
      </c>
      <c r="BD116" s="44">
        <f t="shared" si="93"/>
        <v>6.0714285714285712</v>
      </c>
      <c r="BE116" s="44">
        <f t="shared" si="94"/>
        <v>0.56859533814622931</v>
      </c>
      <c r="BF116" s="44">
        <f t="shared" si="95"/>
        <v>12.5</v>
      </c>
      <c r="BG116" s="44">
        <f t="shared" si="96"/>
        <v>2.65625</v>
      </c>
      <c r="BH116" s="44">
        <f t="shared" si="97"/>
        <v>0.21249999999999999</v>
      </c>
      <c r="BI116" s="44">
        <f t="shared" si="98"/>
        <v>15.555555555555555</v>
      </c>
      <c r="BJ116" s="44">
        <f t="shared" si="99"/>
        <v>2.0987654320987654</v>
      </c>
      <c r="BK116" s="44">
        <f t="shared" si="100"/>
        <v>0.13492063492063491</v>
      </c>
      <c r="BL116" s="44">
        <f t="shared" si="101"/>
        <v>19.375</v>
      </c>
      <c r="BM116" s="44">
        <f t="shared" si="102"/>
        <v>1.7</v>
      </c>
      <c r="BN116" s="44">
        <f t="shared" si="103"/>
        <v>8.7741935483870964E-2</v>
      </c>
      <c r="BO116" s="44">
        <f t="shared" si="104"/>
        <v>24.285714285714288</v>
      </c>
      <c r="BP116" s="44">
        <f t="shared" si="105"/>
        <v>1.5454545454545454</v>
      </c>
      <c r="BQ116" s="44">
        <f t="shared" si="106"/>
        <v>6.363636363636363E-2</v>
      </c>
      <c r="BR116" s="44">
        <f t="shared" si="107"/>
        <v>30.833333333333336</v>
      </c>
      <c r="BS116" s="44">
        <f t="shared" si="108"/>
        <v>2.1794871794871793</v>
      </c>
      <c r="BT116" s="44">
        <f t="shared" si="109"/>
        <v>8.0698813354857457E-2</v>
      </c>
      <c r="BU116" s="44">
        <f t="shared" si="110"/>
        <v>40</v>
      </c>
      <c r="BV116" s="44">
        <f t="shared" si="111"/>
        <v>1.3076923076923077</v>
      </c>
      <c r="BW116" s="44">
        <f t="shared" si="112"/>
        <v>7.0582221428065389E-2</v>
      </c>
      <c r="BX116" s="44">
        <f t="shared" si="113"/>
        <v>53.75</v>
      </c>
      <c r="BY116" s="44">
        <f t="shared" si="114"/>
        <v>1.2142857142857142</v>
      </c>
      <c r="BZ116" s="44">
        <f t="shared" si="115"/>
        <v>9.3586673492295019E-2</v>
      </c>
      <c r="CA116" s="44">
        <f t="shared" si="116"/>
        <v>76.666666666666657</v>
      </c>
      <c r="CB116" s="44">
        <f t="shared" si="117"/>
        <v>1.1333333333333333</v>
      </c>
      <c r="CC116" s="44">
        <f t="shared" si="118"/>
        <v>0.12158375177486577</v>
      </c>
      <c r="CD116" s="44">
        <f t="shared" si="119"/>
        <v>122.50000000000003</v>
      </c>
      <c r="CE116" s="44">
        <f t="shared" si="120"/>
        <v>1.1333333333333333</v>
      </c>
      <c r="CF116" s="44">
        <f t="shared" si="121"/>
        <v>0.15363445687513433</v>
      </c>
      <c r="CG116" s="44">
        <f t="shared" si="122"/>
        <v>260.00000000000006</v>
      </c>
      <c r="CH116" s="44">
        <f t="shared" si="123"/>
        <v>1.0625</v>
      </c>
      <c r="CI116" s="44">
        <f t="shared" si="124"/>
        <v>0.16737499112596105</v>
      </c>
      <c r="CJ116" s="44">
        <f t="shared" si="125"/>
        <v>549.99999999999955</v>
      </c>
      <c r="CK116" s="44">
        <f t="shared" si="126"/>
        <v>1</v>
      </c>
      <c r="CL116" s="44">
        <f t="shared" si="127"/>
        <v>0.1763600691296254</v>
      </c>
      <c r="CM116" s="44">
        <f t="shared" si="128"/>
        <v>599.99999999999943</v>
      </c>
      <c r="CN116" s="44">
        <f t="shared" si="129"/>
        <v>0.94444444444444442</v>
      </c>
      <c r="CO116" s="44">
        <f t="shared" si="130"/>
        <v>0.19918484475680784</v>
      </c>
      <c r="CP116">
        <f t="shared" si="131"/>
        <v>0.17711813967756734</v>
      </c>
      <c r="CQ116">
        <f t="shared" si="132"/>
        <v>86.038607660795492</v>
      </c>
      <c r="CR116">
        <f t="shared" si="133"/>
        <v>87</v>
      </c>
    </row>
    <row r="117" spans="1:96" ht="21">
      <c r="A117" s="248"/>
      <c r="B117" s="83" t="s">
        <v>230</v>
      </c>
      <c r="C117" s="91" t="s">
        <v>220</v>
      </c>
      <c r="D117" s="45">
        <v>4</v>
      </c>
      <c r="E117" s="45">
        <v>21</v>
      </c>
      <c r="F117" s="46" t="str">
        <f t="shared" si="138"/>
        <v>4-10</v>
      </c>
      <c r="G117" s="46">
        <f t="shared" si="69"/>
        <v>7</v>
      </c>
      <c r="H117" s="45">
        <v>4</v>
      </c>
      <c r="I117" s="45">
        <v>10</v>
      </c>
      <c r="J117" s="45">
        <v>1</v>
      </c>
      <c r="K117" s="109">
        <v>8</v>
      </c>
      <c r="L117" s="45" t="s">
        <v>269</v>
      </c>
      <c r="M117" s="45">
        <v>1</v>
      </c>
      <c r="N117" s="46" t="str">
        <f t="shared" si="137"/>
        <v>-</v>
      </c>
      <c r="O117" s="45" t="s">
        <v>257</v>
      </c>
      <c r="P117" s="45" t="s">
        <v>257</v>
      </c>
      <c r="Q117" s="45" t="s">
        <v>257</v>
      </c>
      <c r="R117" s="45" t="s">
        <v>257</v>
      </c>
      <c r="S117" s="45" t="s">
        <v>257</v>
      </c>
      <c r="T117" s="100">
        <v>11</v>
      </c>
      <c r="U117" s="45" t="s">
        <v>315</v>
      </c>
      <c r="V117" s="45">
        <v>1</v>
      </c>
      <c r="W117" s="45">
        <v>5</v>
      </c>
      <c r="X117" s="100">
        <v>8</v>
      </c>
      <c r="Y117" s="45">
        <v>1</v>
      </c>
      <c r="Z117" s="47" t="s">
        <v>251</v>
      </c>
      <c r="AA117" s="45">
        <f>'Способности и классы'!$G$24</f>
        <v>1.6</v>
      </c>
      <c r="AB117" s="45">
        <v>0</v>
      </c>
      <c r="AC117" s="48" t="s">
        <v>589</v>
      </c>
      <c r="AD117" s="48"/>
      <c r="AE117" s="45">
        <v>1.33</v>
      </c>
      <c r="AF117" s="45">
        <v>0</v>
      </c>
      <c r="AG117" s="49"/>
      <c r="AH117" s="50">
        <f t="shared" si="71"/>
        <v>0.14925373134328357</v>
      </c>
      <c r="AI117" s="50">
        <f t="shared" si="72"/>
        <v>2799.9999999999995</v>
      </c>
      <c r="AJ117" s="50">
        <f t="shared" si="73"/>
        <v>11.703296516200531</v>
      </c>
      <c r="AK117" s="50">
        <f t="shared" si="74"/>
        <v>0.625</v>
      </c>
      <c r="AL117" s="50">
        <f t="shared" si="75"/>
        <v>52.5</v>
      </c>
      <c r="AM117" s="50">
        <f t="shared" si="76"/>
        <v>3.382024922744908</v>
      </c>
      <c r="AN117" s="50">
        <f t="shared" si="77"/>
        <v>1.1475409836065575</v>
      </c>
      <c r="AO117" s="50">
        <f t="shared" si="78"/>
        <v>70</v>
      </c>
      <c r="AP117" s="50">
        <f t="shared" si="79"/>
        <v>3.8039271965994739</v>
      </c>
      <c r="AQ117" s="50">
        <f t="shared" si="80"/>
        <v>1.7543859649122806</v>
      </c>
      <c r="AR117" s="50">
        <f t="shared" si="81"/>
        <v>17.5</v>
      </c>
      <c r="AS117" s="50">
        <f t="shared" si="82"/>
        <v>2.5093726586472718</v>
      </c>
      <c r="AT117" s="50">
        <f t="shared" si="83"/>
        <v>2.4074074074074074</v>
      </c>
      <c r="AU117" s="50">
        <f t="shared" si="84"/>
        <v>10.000000000000002</v>
      </c>
      <c r="AV117" s="50">
        <f t="shared" si="85"/>
        <v>2.0380986614602725</v>
      </c>
      <c r="AW117" s="50">
        <f t="shared" si="86"/>
        <v>3.1372549019607847</v>
      </c>
      <c r="AX117" s="50">
        <f t="shared" si="87"/>
        <v>8.7499999999999982</v>
      </c>
      <c r="AY117" s="50">
        <f t="shared" si="88"/>
        <v>1.8985035083795903</v>
      </c>
      <c r="AZ117" s="50">
        <f t="shared" si="89"/>
        <v>3.9583333333333335</v>
      </c>
      <c r="BA117" s="50">
        <f t="shared" si="90"/>
        <v>5.833333333333333</v>
      </c>
      <c r="BB117" s="50">
        <f t="shared" si="91"/>
        <v>1.3505586025472796</v>
      </c>
      <c r="BC117" s="50">
        <f t="shared" si="92"/>
        <v>4.8888888888888893</v>
      </c>
      <c r="BD117" s="50">
        <f t="shared" si="93"/>
        <v>13.125</v>
      </c>
      <c r="BE117" s="50">
        <f t="shared" si="94"/>
        <v>2.5553164324416691</v>
      </c>
      <c r="BF117" s="50">
        <f t="shared" si="95"/>
        <v>6.6137566137566131</v>
      </c>
      <c r="BG117" s="50">
        <f t="shared" si="96"/>
        <v>4.2</v>
      </c>
      <c r="BH117" s="50">
        <f t="shared" si="97"/>
        <v>0.63504000000000005</v>
      </c>
      <c r="BI117" s="50">
        <f t="shared" si="98"/>
        <v>9.2105263157894743</v>
      </c>
      <c r="BJ117" s="50">
        <f t="shared" si="99"/>
        <v>4.2</v>
      </c>
      <c r="BK117" s="50">
        <f t="shared" si="100"/>
        <v>0.45599999999999996</v>
      </c>
      <c r="BL117" s="50">
        <f t="shared" si="101"/>
        <v>12.653061224489797</v>
      </c>
      <c r="BM117" s="50">
        <f t="shared" si="102"/>
        <v>3.5</v>
      </c>
      <c r="BN117" s="50">
        <f t="shared" si="103"/>
        <v>0.27661290322580645</v>
      </c>
      <c r="BO117" s="50">
        <f t="shared" si="104"/>
        <v>17.708333333333336</v>
      </c>
      <c r="BP117" s="50">
        <f t="shared" si="105"/>
        <v>3.5</v>
      </c>
      <c r="BQ117" s="50">
        <f t="shared" si="106"/>
        <v>0.1976470588235294</v>
      </c>
      <c r="BR117" s="50">
        <f t="shared" si="107"/>
        <v>25.517241379310345</v>
      </c>
      <c r="BS117" s="50">
        <f t="shared" si="108"/>
        <v>4.6153846153846159</v>
      </c>
      <c r="BT117" s="50">
        <f t="shared" si="109"/>
        <v>0.19701780100821453</v>
      </c>
      <c r="BU117" s="50">
        <f t="shared" si="110"/>
        <v>38.46153846153846</v>
      </c>
      <c r="BV117" s="50">
        <f t="shared" si="111"/>
        <v>3</v>
      </c>
      <c r="BW117" s="50">
        <f t="shared" si="112"/>
        <v>0.13847561961279303</v>
      </c>
      <c r="BX117" s="50">
        <f t="shared" si="113"/>
        <v>62.318840579710141</v>
      </c>
      <c r="BY117" s="50">
        <f t="shared" si="114"/>
        <v>2.625</v>
      </c>
      <c r="BZ117" s="50">
        <f t="shared" si="115"/>
        <v>0.13813976546207421</v>
      </c>
      <c r="CA117" s="50">
        <f t="shared" si="116"/>
        <v>115.00000000000003</v>
      </c>
      <c r="CB117" s="50">
        <f t="shared" si="117"/>
        <v>2.625</v>
      </c>
      <c r="CC117" s="50">
        <f t="shared" si="118"/>
        <v>0.15108304655560045</v>
      </c>
      <c r="CD117" s="50">
        <f t="shared" si="119"/>
        <v>306.25000000000006</v>
      </c>
      <c r="CE117" s="50">
        <f t="shared" si="120"/>
        <v>2.3333333333333335</v>
      </c>
      <c r="CF117" s="50">
        <f t="shared" si="121"/>
        <v>0.14215438970191549</v>
      </c>
      <c r="CG117" s="50">
        <f t="shared" si="122"/>
        <v>799.99999999999932</v>
      </c>
      <c r="CH117" s="50">
        <f t="shared" si="123"/>
        <v>2.3333333333333335</v>
      </c>
      <c r="CI117" s="50">
        <f t="shared" si="124"/>
        <v>0.14999894670664507</v>
      </c>
      <c r="CJ117" s="50">
        <f t="shared" si="125"/>
        <v>1099.9999999999991</v>
      </c>
      <c r="CK117" s="50">
        <f t="shared" si="126"/>
        <v>2.1</v>
      </c>
      <c r="CL117" s="50">
        <f t="shared" si="127"/>
        <v>0.17874228997134825</v>
      </c>
      <c r="CM117" s="50">
        <f t="shared" si="128"/>
        <v>47999.999999999956</v>
      </c>
      <c r="CN117" s="50">
        <f t="shared" si="129"/>
        <v>2.1</v>
      </c>
      <c r="CO117" s="50">
        <f t="shared" si="130"/>
        <v>8.1328828084889296E-2</v>
      </c>
      <c r="CP117">
        <f t="shared" si="131"/>
        <v>0.69644297173049607</v>
      </c>
      <c r="CQ117">
        <f t="shared" si="132"/>
        <v>86.527513542905282</v>
      </c>
      <c r="CR117">
        <f t="shared" si="133"/>
        <v>87</v>
      </c>
    </row>
    <row r="118" spans="1:96" ht="21">
      <c r="A118" s="248"/>
      <c r="B118" s="81" t="s">
        <v>186</v>
      </c>
      <c r="C118" s="89" t="s">
        <v>177</v>
      </c>
      <c r="D118" s="51">
        <v>4</v>
      </c>
      <c r="E118" s="51">
        <v>16</v>
      </c>
      <c r="F118" s="52">
        <f t="shared" si="138"/>
        <v>8</v>
      </c>
      <c r="G118" s="52">
        <f t="shared" si="69"/>
        <v>8</v>
      </c>
      <c r="H118" s="51">
        <v>8</v>
      </c>
      <c r="I118" s="51">
        <v>8</v>
      </c>
      <c r="J118" s="51">
        <v>1</v>
      </c>
      <c r="K118" s="107">
        <v>9</v>
      </c>
      <c r="L118" s="51" t="s">
        <v>272</v>
      </c>
      <c r="M118" s="51">
        <v>1</v>
      </c>
      <c r="N118" s="52" t="str">
        <f t="shared" si="137"/>
        <v>-</v>
      </c>
      <c r="O118" s="51" t="s">
        <v>257</v>
      </c>
      <c r="P118" s="51" t="s">
        <v>257</v>
      </c>
      <c r="Q118" s="51" t="s">
        <v>257</v>
      </c>
      <c r="R118" s="51" t="s">
        <v>257</v>
      </c>
      <c r="S118" s="51" t="s">
        <v>257</v>
      </c>
      <c r="T118" s="98">
        <v>13</v>
      </c>
      <c r="U118" s="51" t="s">
        <v>315</v>
      </c>
      <c r="V118" s="51">
        <v>1</v>
      </c>
      <c r="W118" s="51">
        <v>4</v>
      </c>
      <c r="X118" s="98">
        <v>9</v>
      </c>
      <c r="Y118" s="51">
        <v>1</v>
      </c>
      <c r="Z118" s="53" t="s">
        <v>233</v>
      </c>
      <c r="AA118" s="51">
        <f>'Способности и классы'!$G$28</f>
        <v>1.1499999999999999</v>
      </c>
      <c r="AB118" s="51">
        <v>0</v>
      </c>
      <c r="AC118" s="54" t="s">
        <v>569</v>
      </c>
      <c r="AD118" s="54"/>
      <c r="AE118" s="51">
        <f>1+0.64*0.33</f>
        <v>1.2112000000000001</v>
      </c>
      <c r="AF118" s="51">
        <v>0</v>
      </c>
      <c r="AG118" s="55"/>
      <c r="AH118" s="56">
        <f t="shared" si="71"/>
        <v>0.13157894736842105</v>
      </c>
      <c r="AI118" s="56">
        <f t="shared" si="72"/>
        <v>3200.0000000000005</v>
      </c>
      <c r="AJ118" s="56">
        <f t="shared" si="73"/>
        <v>12.487942565408579</v>
      </c>
      <c r="AK118" s="56">
        <f t="shared" si="74"/>
        <v>0.54794520547945202</v>
      </c>
      <c r="AL118" s="56">
        <f t="shared" si="75"/>
        <v>53.333333333333329</v>
      </c>
      <c r="AM118" s="56">
        <f t="shared" si="76"/>
        <v>3.5218587923475653</v>
      </c>
      <c r="AN118" s="56">
        <f t="shared" si="77"/>
        <v>1.0144927536231882</v>
      </c>
      <c r="AO118" s="56">
        <f t="shared" si="78"/>
        <v>106.66666666666667</v>
      </c>
      <c r="AP118" s="56">
        <f t="shared" si="79"/>
        <v>4.5402359866645732</v>
      </c>
      <c r="AQ118" s="56">
        <f t="shared" si="80"/>
        <v>1.5151515151515151</v>
      </c>
      <c r="AR118" s="56">
        <f t="shared" si="81"/>
        <v>16</v>
      </c>
      <c r="AS118" s="56">
        <f t="shared" si="82"/>
        <v>2.5672346587117429</v>
      </c>
      <c r="AT118" s="56">
        <f t="shared" si="83"/>
        <v>2.096774193548387</v>
      </c>
      <c r="AU118" s="56">
        <f t="shared" si="84"/>
        <v>13.333333333333334</v>
      </c>
      <c r="AV118" s="56">
        <f t="shared" si="85"/>
        <v>2.521700687824461</v>
      </c>
      <c r="AW118" s="56">
        <f t="shared" si="86"/>
        <v>2.7586206896551726</v>
      </c>
      <c r="AX118" s="56">
        <f t="shared" si="87"/>
        <v>11.428571428571429</v>
      </c>
      <c r="AY118" s="56">
        <f t="shared" si="88"/>
        <v>2.431154021486845</v>
      </c>
      <c r="AZ118" s="56">
        <f t="shared" si="89"/>
        <v>3.4545454545454546</v>
      </c>
      <c r="BA118" s="56">
        <f t="shared" si="90"/>
        <v>6.6666666666666661</v>
      </c>
      <c r="BB118" s="56">
        <f t="shared" si="91"/>
        <v>1.6644713257130781</v>
      </c>
      <c r="BC118" s="56">
        <f t="shared" si="92"/>
        <v>4.3137254901960791</v>
      </c>
      <c r="BD118" s="56">
        <f t="shared" si="93"/>
        <v>13.333333333333332</v>
      </c>
      <c r="BE118" s="56">
        <f t="shared" si="94"/>
        <v>2.9213387558056763</v>
      </c>
      <c r="BF118" s="56">
        <f t="shared" si="95"/>
        <v>5.2083333333333339</v>
      </c>
      <c r="BG118" s="56">
        <f t="shared" si="96"/>
        <v>4</v>
      </c>
      <c r="BH118" s="56">
        <f t="shared" si="97"/>
        <v>0.7679999999999999</v>
      </c>
      <c r="BI118" s="56">
        <f t="shared" si="98"/>
        <v>7.0707070707070701</v>
      </c>
      <c r="BJ118" s="56">
        <f t="shared" si="99"/>
        <v>4</v>
      </c>
      <c r="BK118" s="56">
        <f t="shared" si="100"/>
        <v>0.56571428571428573</v>
      </c>
      <c r="BL118" s="56">
        <f t="shared" si="101"/>
        <v>9.6875</v>
      </c>
      <c r="BM118" s="56">
        <f t="shared" si="102"/>
        <v>3.2</v>
      </c>
      <c r="BN118" s="56">
        <f t="shared" si="103"/>
        <v>0.33032258064516129</v>
      </c>
      <c r="BO118" s="56">
        <f t="shared" si="104"/>
        <v>13.127413127413128</v>
      </c>
      <c r="BP118" s="56">
        <f t="shared" si="105"/>
        <v>3.2</v>
      </c>
      <c r="BQ118" s="56">
        <f t="shared" si="106"/>
        <v>0.24376470588235294</v>
      </c>
      <c r="BR118" s="56">
        <f t="shared" si="107"/>
        <v>18.686868686868689</v>
      </c>
      <c r="BS118" s="56">
        <f t="shared" si="108"/>
        <v>4.9230769230769234</v>
      </c>
      <c r="BT118" s="56">
        <f t="shared" si="109"/>
        <v>0.2816210306058517</v>
      </c>
      <c r="BU118" s="56">
        <f t="shared" si="110"/>
        <v>26.666666666666668</v>
      </c>
      <c r="BV118" s="56">
        <f t="shared" si="111"/>
        <v>2.6666666666666665</v>
      </c>
      <c r="BW118" s="56">
        <f t="shared" si="112"/>
        <v>0.167880401812256</v>
      </c>
      <c r="BX118" s="56">
        <f t="shared" si="113"/>
        <v>41.346153846153847</v>
      </c>
      <c r="BY118" s="56">
        <f t="shared" si="114"/>
        <v>2.6666666666666665</v>
      </c>
      <c r="BZ118" s="56">
        <f t="shared" si="115"/>
        <v>0.18028454991075332</v>
      </c>
      <c r="CA118" s="56">
        <f t="shared" si="116"/>
        <v>69.696969696969688</v>
      </c>
      <c r="CB118" s="56">
        <f t="shared" si="117"/>
        <v>2.2857142857142856</v>
      </c>
      <c r="CC118" s="56">
        <f t="shared" si="118"/>
        <v>0.18109398404116198</v>
      </c>
      <c r="CD118" s="56">
        <f t="shared" si="119"/>
        <v>128.94736842105266</v>
      </c>
      <c r="CE118" s="56">
        <f t="shared" si="120"/>
        <v>2.2857142857142856</v>
      </c>
      <c r="CF118" s="56">
        <f t="shared" si="121"/>
        <v>0.19927085476302531</v>
      </c>
      <c r="CG118" s="56">
        <f t="shared" si="122"/>
        <v>346.66666666666674</v>
      </c>
      <c r="CH118" s="56">
        <f t="shared" si="123"/>
        <v>2.2857142857142856</v>
      </c>
      <c r="CI118" s="56">
        <f t="shared" si="124"/>
        <v>0.19552878601705456</v>
      </c>
      <c r="CJ118" s="56">
        <f t="shared" si="125"/>
        <v>916.66666666666583</v>
      </c>
      <c r="CK118" s="56">
        <f t="shared" si="126"/>
        <v>2</v>
      </c>
      <c r="CL118" s="56">
        <f t="shared" si="127"/>
        <v>0.18542790989097144</v>
      </c>
      <c r="CM118" s="56">
        <f t="shared" si="128"/>
        <v>1499.9999999999986</v>
      </c>
      <c r="CN118" s="56">
        <f t="shared" si="129"/>
        <v>2</v>
      </c>
      <c r="CO118" s="56">
        <f t="shared" si="130"/>
        <v>0.19108855844087341</v>
      </c>
      <c r="CP118">
        <f t="shared" si="131"/>
        <v>0.70725616941741731</v>
      </c>
      <c r="CQ118">
        <f t="shared" si="132"/>
        <v>87.062412602828559</v>
      </c>
      <c r="CR118">
        <f t="shared" si="133"/>
        <v>88</v>
      </c>
    </row>
    <row r="119" spans="1:96" ht="21">
      <c r="A119" s="248"/>
      <c r="B119" s="78" t="s">
        <v>99</v>
      </c>
      <c r="C119" s="86" t="s">
        <v>84</v>
      </c>
      <c r="D119" s="57">
        <v>4</v>
      </c>
      <c r="E119" s="57">
        <v>15</v>
      </c>
      <c r="F119" s="58" t="str">
        <f t="shared" si="138"/>
        <v>1-3</v>
      </c>
      <c r="G119" s="58">
        <f t="shared" si="69"/>
        <v>2</v>
      </c>
      <c r="H119" s="57">
        <v>1</v>
      </c>
      <c r="I119" s="57">
        <v>3</v>
      </c>
      <c r="J119" s="57">
        <v>2</v>
      </c>
      <c r="K119" s="104">
        <v>20</v>
      </c>
      <c r="L119" s="57" t="s">
        <v>276</v>
      </c>
      <c r="M119" s="57">
        <v>0</v>
      </c>
      <c r="N119" s="58" t="str">
        <f t="shared" si="137"/>
        <v>-</v>
      </c>
      <c r="O119" s="57" t="s">
        <v>257</v>
      </c>
      <c r="P119" s="57" t="s">
        <v>257</v>
      </c>
      <c r="Q119" s="57" t="s">
        <v>257</v>
      </c>
      <c r="R119" s="57" t="s">
        <v>257</v>
      </c>
      <c r="S119" s="57" t="s">
        <v>257</v>
      </c>
      <c r="T119" s="95">
        <v>4</v>
      </c>
      <c r="U119" s="57" t="s">
        <v>310</v>
      </c>
      <c r="V119" s="57">
        <v>1</v>
      </c>
      <c r="W119" s="57">
        <v>3</v>
      </c>
      <c r="X119" s="95">
        <v>8</v>
      </c>
      <c r="Y119" s="57">
        <v>1</v>
      </c>
      <c r="Z119" s="59" t="s">
        <v>250</v>
      </c>
      <c r="AA119" s="57">
        <f>'Способности и классы'!$G$29</f>
        <v>1.5</v>
      </c>
      <c r="AB119" s="57">
        <v>0</v>
      </c>
      <c r="AC119" s="60" t="s">
        <v>552</v>
      </c>
      <c r="AD119" s="60"/>
      <c r="AE119" s="57">
        <v>1</v>
      </c>
      <c r="AF119" s="57">
        <v>12</v>
      </c>
      <c r="AG119" s="61"/>
      <c r="AH119" s="62">
        <f t="shared" si="71"/>
        <v>0.25</v>
      </c>
      <c r="AI119" s="62">
        <f t="shared" si="72"/>
        <v>49.999999999999993</v>
      </c>
      <c r="AJ119" s="62">
        <f t="shared" si="73"/>
        <v>3.7606030930863934</v>
      </c>
      <c r="AK119" s="62">
        <f t="shared" si="74"/>
        <v>1</v>
      </c>
      <c r="AL119" s="62">
        <f t="shared" si="75"/>
        <v>18.75</v>
      </c>
      <c r="AM119" s="62">
        <f t="shared" si="76"/>
        <v>2.2391095889648485</v>
      </c>
      <c r="AN119" s="62">
        <f t="shared" si="77"/>
        <v>1.75</v>
      </c>
      <c r="AO119" s="62">
        <f t="shared" si="78"/>
        <v>50</v>
      </c>
      <c r="AP119" s="62">
        <f t="shared" si="79"/>
        <v>2.9728834656464467</v>
      </c>
      <c r="AQ119" s="62">
        <f t="shared" si="80"/>
        <v>2.5</v>
      </c>
      <c r="AR119" s="62">
        <f t="shared" si="81"/>
        <v>8.3333333333333339</v>
      </c>
      <c r="AS119" s="62">
        <f t="shared" si="82"/>
        <v>1.6186445827673464</v>
      </c>
      <c r="AT119" s="62">
        <f t="shared" si="83"/>
        <v>3.25</v>
      </c>
      <c r="AU119" s="62">
        <f t="shared" si="84"/>
        <v>5.3571428571428577</v>
      </c>
      <c r="AV119" s="62">
        <f t="shared" si="85"/>
        <v>1.2838814775327387</v>
      </c>
      <c r="AW119" s="62">
        <f t="shared" si="86"/>
        <v>4</v>
      </c>
      <c r="AX119" s="62">
        <f t="shared" si="87"/>
        <v>3.75</v>
      </c>
      <c r="AY119" s="62">
        <f t="shared" si="88"/>
        <v>0.96046611517828706</v>
      </c>
      <c r="AZ119" s="62">
        <f t="shared" si="89"/>
        <v>4.75</v>
      </c>
      <c r="BA119" s="62">
        <f t="shared" si="90"/>
        <v>2.7777777777777777</v>
      </c>
      <c r="BB119" s="62">
        <f t="shared" si="91"/>
        <v>0.6598238575053611</v>
      </c>
      <c r="BC119" s="62">
        <f t="shared" si="92"/>
        <v>5.5</v>
      </c>
      <c r="BD119" s="62">
        <f t="shared" si="93"/>
        <v>5.3571428571428568</v>
      </c>
      <c r="BE119" s="62">
        <f t="shared" si="94"/>
        <v>0.97530850475320818</v>
      </c>
      <c r="BF119" s="62">
        <f t="shared" si="95"/>
        <v>6.25</v>
      </c>
      <c r="BG119" s="62">
        <f t="shared" si="96"/>
        <v>2.1428571428571428</v>
      </c>
      <c r="BH119" s="62">
        <f t="shared" si="97"/>
        <v>0.34285714285714286</v>
      </c>
      <c r="BI119" s="62">
        <f t="shared" si="98"/>
        <v>7</v>
      </c>
      <c r="BJ119" s="62">
        <f t="shared" si="99"/>
        <v>1.875</v>
      </c>
      <c r="BK119" s="62">
        <f t="shared" si="100"/>
        <v>0.26785714285714285</v>
      </c>
      <c r="BL119" s="62">
        <f t="shared" si="101"/>
        <v>7.75</v>
      </c>
      <c r="BM119" s="62">
        <f t="shared" si="102"/>
        <v>1.6666666666666667</v>
      </c>
      <c r="BN119" s="62">
        <f t="shared" si="103"/>
        <v>0.21505376344086022</v>
      </c>
      <c r="BO119" s="62">
        <f t="shared" si="104"/>
        <v>8.5</v>
      </c>
      <c r="BP119" s="62">
        <f t="shared" si="105"/>
        <v>1.5</v>
      </c>
      <c r="BQ119" s="62">
        <f t="shared" si="106"/>
        <v>0.17647058823529413</v>
      </c>
      <c r="BR119" s="62">
        <f t="shared" si="107"/>
        <v>9.25</v>
      </c>
      <c r="BS119" s="62">
        <f t="shared" si="108"/>
        <v>2.0979020979020979</v>
      </c>
      <c r="BT119" s="62">
        <f t="shared" si="109"/>
        <v>0.24426503802866106</v>
      </c>
      <c r="BU119" s="62">
        <f t="shared" si="110"/>
        <v>10</v>
      </c>
      <c r="BV119" s="62">
        <f t="shared" si="111"/>
        <v>1.3636363636363635</v>
      </c>
      <c r="BW119" s="62">
        <f t="shared" si="112"/>
        <v>0.21349681218666916</v>
      </c>
      <c r="BX119" s="62">
        <f t="shared" si="113"/>
        <v>10.75</v>
      </c>
      <c r="BY119" s="62">
        <f t="shared" si="114"/>
        <v>1.25</v>
      </c>
      <c r="BZ119" s="62">
        <f t="shared" si="115"/>
        <v>0.26057843292093963</v>
      </c>
      <c r="CA119" s="62">
        <f t="shared" si="116"/>
        <v>11.5</v>
      </c>
      <c r="CB119" s="62">
        <f t="shared" si="117"/>
        <v>1.1538461538461537</v>
      </c>
      <c r="CC119" s="62">
        <f t="shared" si="118"/>
        <v>0.31675613357997523</v>
      </c>
      <c r="CD119" s="62">
        <f t="shared" si="119"/>
        <v>12.25</v>
      </c>
      <c r="CE119" s="62">
        <f t="shared" si="120"/>
        <v>1.0714285714285714</v>
      </c>
      <c r="CF119" s="62">
        <f t="shared" si="121"/>
        <v>0.37733826989899322</v>
      </c>
      <c r="CG119" s="62">
        <f t="shared" si="122"/>
        <v>13</v>
      </c>
      <c r="CH119" s="62">
        <f t="shared" si="123"/>
        <v>1</v>
      </c>
      <c r="CI119" s="62">
        <f t="shared" si="124"/>
        <v>0.43447862012870758</v>
      </c>
      <c r="CJ119" s="62">
        <f t="shared" si="125"/>
        <v>13.75</v>
      </c>
      <c r="CK119" s="62">
        <f t="shared" si="126"/>
        <v>0.9375</v>
      </c>
      <c r="CL119" s="62">
        <f t="shared" si="127"/>
        <v>0.47781398739199626</v>
      </c>
      <c r="CM119" s="62">
        <f t="shared" si="128"/>
        <v>15</v>
      </c>
      <c r="CN119" s="62">
        <f t="shared" si="129"/>
        <v>0.9375</v>
      </c>
      <c r="CO119" s="62">
        <f t="shared" si="130"/>
        <v>0.5</v>
      </c>
      <c r="CP119">
        <f t="shared" si="131"/>
        <v>0.50550237200280901</v>
      </c>
      <c r="CQ119">
        <f t="shared" si="132"/>
        <v>88.118334840144655</v>
      </c>
      <c r="CR119">
        <f t="shared" si="133"/>
        <v>89</v>
      </c>
    </row>
    <row r="120" spans="1:96" ht="21">
      <c r="A120" s="248"/>
      <c r="B120" s="144" t="s">
        <v>52</v>
      </c>
      <c r="C120" s="145" t="s">
        <v>64</v>
      </c>
      <c r="D120" s="146">
        <v>4</v>
      </c>
      <c r="E120" s="146">
        <v>14</v>
      </c>
      <c r="F120" s="147" t="str">
        <f t="shared" si="138"/>
        <v>3-6</v>
      </c>
      <c r="G120" s="147">
        <f t="shared" si="69"/>
        <v>4.5</v>
      </c>
      <c r="H120" s="146">
        <v>3</v>
      </c>
      <c r="I120" s="146">
        <v>6</v>
      </c>
      <c r="J120" s="146">
        <v>1</v>
      </c>
      <c r="K120" s="148">
        <v>10</v>
      </c>
      <c r="L120" s="146" t="s">
        <v>277</v>
      </c>
      <c r="M120" s="146">
        <v>1</v>
      </c>
      <c r="N120" s="147" t="str">
        <f t="shared" si="137"/>
        <v>-</v>
      </c>
      <c r="O120" s="146" t="s">
        <v>257</v>
      </c>
      <c r="P120" s="146" t="s">
        <v>257</v>
      </c>
      <c r="Q120" s="146" t="s">
        <v>257</v>
      </c>
      <c r="R120" s="146" t="s">
        <v>257</v>
      </c>
      <c r="S120" s="146" t="s">
        <v>257</v>
      </c>
      <c r="T120" s="149">
        <v>2</v>
      </c>
      <c r="U120" s="146" t="s">
        <v>313</v>
      </c>
      <c r="V120" s="146">
        <v>1</v>
      </c>
      <c r="W120" s="146">
        <v>4</v>
      </c>
      <c r="X120" s="149">
        <v>13</v>
      </c>
      <c r="Y120" s="146">
        <v>1</v>
      </c>
      <c r="Z120" s="150" t="s">
        <v>241</v>
      </c>
      <c r="AA120" s="146">
        <f>'Способности и классы'!$G$15</f>
        <v>1.7</v>
      </c>
      <c r="AB120" s="146">
        <v>0</v>
      </c>
      <c r="AC120" s="151" t="s">
        <v>698</v>
      </c>
      <c r="AD120" s="151"/>
      <c r="AE120" s="146">
        <v>1</v>
      </c>
      <c r="AF120" s="146">
        <v>36</v>
      </c>
      <c r="AG120" s="152"/>
      <c r="AH120" s="153">
        <f t="shared" si="71"/>
        <v>0.23255813953488372</v>
      </c>
      <c r="AI120" s="153">
        <f t="shared" si="72"/>
        <v>279.99999999999977</v>
      </c>
      <c r="AJ120" s="153">
        <f t="shared" si="73"/>
        <v>5.8905605120221729</v>
      </c>
      <c r="AK120" s="153">
        <f t="shared" si="74"/>
        <v>0.97560975609756106</v>
      </c>
      <c r="AL120" s="153">
        <f t="shared" si="75"/>
        <v>139.99999999999989</v>
      </c>
      <c r="AM120" s="153">
        <f t="shared" si="76"/>
        <v>3.9186301244527506</v>
      </c>
      <c r="AN120" s="153">
        <f t="shared" si="77"/>
        <v>1.7948717948717949</v>
      </c>
      <c r="AO120" s="153">
        <f t="shared" si="78"/>
        <v>31.111111111111114</v>
      </c>
      <c r="AP120" s="153">
        <f t="shared" si="79"/>
        <v>2.5271829268405739</v>
      </c>
      <c r="AQ120" s="153">
        <f t="shared" si="80"/>
        <v>2.7027027027027026</v>
      </c>
      <c r="AR120" s="153">
        <f t="shared" si="81"/>
        <v>35.000000000000007</v>
      </c>
      <c r="AS120" s="153">
        <f t="shared" si="82"/>
        <v>2.7855304311394837</v>
      </c>
      <c r="AT120" s="153">
        <f t="shared" si="83"/>
        <v>3.7142857142857144</v>
      </c>
      <c r="AU120" s="153">
        <f t="shared" si="84"/>
        <v>14.000000000000004</v>
      </c>
      <c r="AV120" s="153">
        <f t="shared" si="85"/>
        <v>1.9414506867883021</v>
      </c>
      <c r="AW120" s="153">
        <f t="shared" si="86"/>
        <v>4.8484848484848486</v>
      </c>
      <c r="AX120" s="153">
        <f t="shared" si="87"/>
        <v>9.3333333333333321</v>
      </c>
      <c r="AY120" s="153">
        <f t="shared" si="88"/>
        <v>1.5058066427059777</v>
      </c>
      <c r="AZ120" s="153">
        <f t="shared" si="89"/>
        <v>6.129032258064516</v>
      </c>
      <c r="BA120" s="153">
        <f t="shared" si="90"/>
        <v>5.8333333333333321</v>
      </c>
      <c r="BB120" s="153">
        <f t="shared" si="91"/>
        <v>0.96240259932641126</v>
      </c>
      <c r="BC120" s="153">
        <f t="shared" si="92"/>
        <v>7.5862068965517242</v>
      </c>
      <c r="BD120" s="153">
        <f t="shared" si="93"/>
        <v>4.9999999999999991</v>
      </c>
      <c r="BE120" s="153">
        <f t="shared" si="94"/>
        <v>0.67297364287642203</v>
      </c>
      <c r="BF120" s="153">
        <f t="shared" si="95"/>
        <v>9.2592592592592595</v>
      </c>
      <c r="BG120" s="153">
        <f t="shared" si="96"/>
        <v>2.916666666666667</v>
      </c>
      <c r="BH120" s="153">
        <f t="shared" si="97"/>
        <v>0.315</v>
      </c>
      <c r="BI120" s="153">
        <f t="shared" si="98"/>
        <v>11.2</v>
      </c>
      <c r="BJ120" s="153">
        <f t="shared" si="99"/>
        <v>2.2222222222222223</v>
      </c>
      <c r="BK120" s="153">
        <f t="shared" si="100"/>
        <v>0.19841269841269843</v>
      </c>
      <c r="BL120" s="153">
        <f t="shared" si="101"/>
        <v>14.97584541062802</v>
      </c>
      <c r="BM120" s="153">
        <f t="shared" si="102"/>
        <v>1.75</v>
      </c>
      <c r="BN120" s="153">
        <f t="shared" si="103"/>
        <v>0.11685483870967742</v>
      </c>
      <c r="BO120" s="153">
        <f t="shared" si="104"/>
        <v>20.238095238095237</v>
      </c>
      <c r="BP120" s="153">
        <f t="shared" si="105"/>
        <v>1.4141414141414141</v>
      </c>
      <c r="BQ120" s="153">
        <f t="shared" si="106"/>
        <v>6.9875222816399296E-2</v>
      </c>
      <c r="BR120" s="153">
        <f t="shared" si="107"/>
        <v>27.819548872180455</v>
      </c>
      <c r="BS120" s="153">
        <f t="shared" si="108"/>
        <v>1.7948717948717947</v>
      </c>
      <c r="BT120" s="153">
        <f t="shared" si="109"/>
        <v>7.3994456128538819E-2</v>
      </c>
      <c r="BU120" s="153">
        <f t="shared" si="110"/>
        <v>39.215686274509807</v>
      </c>
      <c r="BV120" s="153">
        <f t="shared" si="111"/>
        <v>1.0769230769230769</v>
      </c>
      <c r="BW120" s="153">
        <f t="shared" si="112"/>
        <v>6.1661171190997982E-2</v>
      </c>
      <c r="BX120" s="153">
        <f t="shared" si="113"/>
        <v>57.333333333333336</v>
      </c>
      <c r="BY120" s="153">
        <f t="shared" si="114"/>
        <v>1</v>
      </c>
      <c r="BZ120" s="153">
        <f t="shared" si="115"/>
        <v>7.9615110989988094E-2</v>
      </c>
      <c r="CA120" s="153">
        <f t="shared" si="116"/>
        <v>88.461538461538453</v>
      </c>
      <c r="CB120" s="153">
        <f t="shared" si="117"/>
        <v>0.93333333333333335</v>
      </c>
      <c r="CC120" s="153">
        <f t="shared" si="118"/>
        <v>0.10271672034134054</v>
      </c>
      <c r="CD120" s="153">
        <f t="shared" si="119"/>
        <v>148.48484848484844</v>
      </c>
      <c r="CE120" s="153">
        <f t="shared" si="120"/>
        <v>0.93333333333333335</v>
      </c>
      <c r="CF120" s="153">
        <f t="shared" si="121"/>
        <v>0.13162605180382478</v>
      </c>
      <c r="CG120" s="153">
        <f t="shared" si="122"/>
        <v>288.88888888888897</v>
      </c>
      <c r="CH120" s="153">
        <f t="shared" si="123"/>
        <v>0.875</v>
      </c>
      <c r="CI120" s="153">
        <f t="shared" si="124"/>
        <v>0.15185010435417559</v>
      </c>
      <c r="CJ120" s="153">
        <f t="shared" si="125"/>
        <v>22000.000000000004</v>
      </c>
      <c r="CK120" s="153">
        <f t="shared" si="126"/>
        <v>0.82352941176470584</v>
      </c>
      <c r="CL120" s="153">
        <f t="shared" si="127"/>
        <v>6.062412999866839E-2</v>
      </c>
      <c r="CM120" s="153">
        <f t="shared" si="128"/>
        <v>47999.999999999956</v>
      </c>
      <c r="CN120" s="153">
        <f t="shared" si="129"/>
        <v>0.77777777777777779</v>
      </c>
      <c r="CO120" s="153">
        <f t="shared" si="130"/>
        <v>6.3445901597321996E-2</v>
      </c>
      <c r="CP120">
        <f t="shared" si="131"/>
        <v>0.1976095219793248</v>
      </c>
      <c r="CQ120">
        <f t="shared" si="132"/>
        <v>88.278503483526364</v>
      </c>
      <c r="CR120">
        <f t="shared" si="133"/>
        <v>89</v>
      </c>
    </row>
    <row r="121" spans="1:96" ht="30">
      <c r="A121" s="248"/>
      <c r="B121" s="80" t="s">
        <v>167</v>
      </c>
      <c r="C121" s="88" t="s">
        <v>151</v>
      </c>
      <c r="D121" s="38">
        <v>4</v>
      </c>
      <c r="E121" s="38">
        <v>19</v>
      </c>
      <c r="F121" s="39" t="str">
        <f t="shared" si="138"/>
        <v>4-5</v>
      </c>
      <c r="G121" s="39">
        <f t="shared" si="69"/>
        <v>4.5</v>
      </c>
      <c r="H121" s="40">
        <v>4</v>
      </c>
      <c r="I121" s="40">
        <v>5</v>
      </c>
      <c r="J121" s="40">
        <v>1</v>
      </c>
      <c r="K121" s="106">
        <v>10</v>
      </c>
      <c r="L121" s="38" t="s">
        <v>274</v>
      </c>
      <c r="M121" s="38">
        <v>1</v>
      </c>
      <c r="N121" s="39" t="str">
        <f t="shared" si="137"/>
        <v>-</v>
      </c>
      <c r="O121" s="38" t="s">
        <v>257</v>
      </c>
      <c r="P121" s="38" t="s">
        <v>257</v>
      </c>
      <c r="Q121" s="38" t="s">
        <v>257</v>
      </c>
      <c r="R121" s="38" t="s">
        <v>257</v>
      </c>
      <c r="S121" s="38" t="s">
        <v>257</v>
      </c>
      <c r="T121" s="97">
        <v>7</v>
      </c>
      <c r="U121" s="38" t="s">
        <v>310</v>
      </c>
      <c r="V121" s="38">
        <v>1</v>
      </c>
      <c r="W121" s="38">
        <v>3</v>
      </c>
      <c r="X121" s="97">
        <v>11</v>
      </c>
      <c r="Y121" s="38">
        <v>1</v>
      </c>
      <c r="Z121" s="41" t="s">
        <v>248</v>
      </c>
      <c r="AA121" s="38">
        <f>'Способности и классы'!$G$21</f>
        <v>1.75</v>
      </c>
      <c r="AB121" s="38">
        <v>0</v>
      </c>
      <c r="AC121" s="42" t="s">
        <v>545</v>
      </c>
      <c r="AD121" s="42"/>
      <c r="AE121" s="38">
        <f>1.5*1.4</f>
        <v>2.0999999999999996</v>
      </c>
      <c r="AF121" s="38">
        <v>0</v>
      </c>
      <c r="AG121" s="43"/>
      <c r="AH121" s="44">
        <f t="shared" si="71"/>
        <v>0.23255813953488372</v>
      </c>
      <c r="AI121" s="44">
        <f t="shared" si="72"/>
        <v>15199.999999999987</v>
      </c>
      <c r="AJ121" s="44">
        <f t="shared" si="73"/>
        <v>15.989246977278091</v>
      </c>
      <c r="AK121" s="44">
        <f t="shared" si="74"/>
        <v>0.97560975609756106</v>
      </c>
      <c r="AL121" s="44">
        <f t="shared" si="75"/>
        <v>190.00000000000003</v>
      </c>
      <c r="AM121" s="44">
        <f t="shared" si="76"/>
        <v>4.261929910409644</v>
      </c>
      <c r="AN121" s="44">
        <f t="shared" si="77"/>
        <v>1.7948717948717949</v>
      </c>
      <c r="AO121" s="44">
        <f t="shared" si="78"/>
        <v>63.333333333333336</v>
      </c>
      <c r="AP121" s="44">
        <f t="shared" si="79"/>
        <v>3.1839749833433486</v>
      </c>
      <c r="AQ121" s="44">
        <f t="shared" si="80"/>
        <v>2.7027027027027026</v>
      </c>
      <c r="AR121" s="44">
        <f t="shared" si="81"/>
        <v>21.111111111111107</v>
      </c>
      <c r="AS121" s="44">
        <f t="shared" si="82"/>
        <v>2.275543417221801</v>
      </c>
      <c r="AT121" s="44">
        <f t="shared" si="83"/>
        <v>3.7142857142857144</v>
      </c>
      <c r="AU121" s="44">
        <f t="shared" si="84"/>
        <v>15.83333333333333</v>
      </c>
      <c r="AV121" s="44">
        <f t="shared" si="85"/>
        <v>2.0646599024586378</v>
      </c>
      <c r="AW121" s="44">
        <f t="shared" si="86"/>
        <v>4.8484848484848486</v>
      </c>
      <c r="AX121" s="44">
        <f t="shared" si="87"/>
        <v>9.5</v>
      </c>
      <c r="AY121" s="44">
        <f t="shared" si="88"/>
        <v>1.5225567064505936</v>
      </c>
      <c r="AZ121" s="44">
        <f t="shared" si="89"/>
        <v>6.129032258064516</v>
      </c>
      <c r="BA121" s="44">
        <f t="shared" si="90"/>
        <v>6.333333333333333</v>
      </c>
      <c r="BB121" s="44">
        <f t="shared" si="91"/>
        <v>1.0257377529747245</v>
      </c>
      <c r="BC121" s="44">
        <f t="shared" si="92"/>
        <v>7.5862068965517242</v>
      </c>
      <c r="BD121" s="44">
        <f t="shared" si="93"/>
        <v>9.5</v>
      </c>
      <c r="BE121" s="44">
        <f t="shared" si="94"/>
        <v>1.2382660795760627</v>
      </c>
      <c r="BF121" s="44">
        <f t="shared" si="95"/>
        <v>9.2592592592592595</v>
      </c>
      <c r="BG121" s="44">
        <f t="shared" si="96"/>
        <v>3.9583333333333326</v>
      </c>
      <c r="BH121" s="44">
        <f t="shared" si="97"/>
        <v>0.42749999999999994</v>
      </c>
      <c r="BI121" s="44">
        <f t="shared" si="98"/>
        <v>11.2</v>
      </c>
      <c r="BJ121" s="44">
        <f t="shared" si="99"/>
        <v>3.0158730158730158</v>
      </c>
      <c r="BK121" s="44">
        <f t="shared" si="100"/>
        <v>0.26927437641723356</v>
      </c>
      <c r="BL121" s="44">
        <f t="shared" si="101"/>
        <v>14.97584541062802</v>
      </c>
      <c r="BM121" s="44">
        <f t="shared" si="102"/>
        <v>2.375</v>
      </c>
      <c r="BN121" s="44">
        <f t="shared" si="103"/>
        <v>0.15858870967741934</v>
      </c>
      <c r="BO121" s="44">
        <f t="shared" si="104"/>
        <v>20.238095238095237</v>
      </c>
      <c r="BP121" s="44">
        <f t="shared" si="105"/>
        <v>2.375</v>
      </c>
      <c r="BQ121" s="44">
        <f t="shared" si="106"/>
        <v>0.11735294117647059</v>
      </c>
      <c r="BR121" s="44">
        <f t="shared" si="107"/>
        <v>27.819548872180455</v>
      </c>
      <c r="BS121" s="44">
        <f t="shared" si="108"/>
        <v>3.2478632478632474</v>
      </c>
      <c r="BT121" s="44">
        <f t="shared" si="109"/>
        <v>0.12998261478878467</v>
      </c>
      <c r="BU121" s="44">
        <f t="shared" si="110"/>
        <v>39.215686274509807</v>
      </c>
      <c r="BV121" s="44">
        <f t="shared" si="111"/>
        <v>1.9</v>
      </c>
      <c r="BW121" s="44">
        <f t="shared" si="112"/>
        <v>9.5742040817277746E-2</v>
      </c>
      <c r="BX121" s="44">
        <f t="shared" si="113"/>
        <v>57.333333333333336</v>
      </c>
      <c r="BY121" s="44">
        <f t="shared" si="114"/>
        <v>1.9</v>
      </c>
      <c r="BZ121" s="44">
        <f t="shared" si="115"/>
        <v>0.11890948699953187</v>
      </c>
      <c r="CA121" s="44">
        <f t="shared" si="116"/>
        <v>88.461538461538453</v>
      </c>
      <c r="CB121" s="44">
        <f t="shared" si="117"/>
        <v>1.7272727272727273</v>
      </c>
      <c r="CC121" s="44">
        <f t="shared" si="118"/>
        <v>0.13973436119868565</v>
      </c>
      <c r="CD121" s="44">
        <f t="shared" si="119"/>
        <v>148.48484848484844</v>
      </c>
      <c r="CE121" s="44">
        <f t="shared" si="120"/>
        <v>1.5833333333333333</v>
      </c>
      <c r="CF121" s="44">
        <f t="shared" si="121"/>
        <v>0.16261330847118477</v>
      </c>
      <c r="CG121" s="44">
        <f t="shared" si="122"/>
        <v>288.88888888888897</v>
      </c>
      <c r="CH121" s="44">
        <f t="shared" si="123"/>
        <v>1.5833333333333333</v>
      </c>
      <c r="CI121" s="44">
        <f t="shared" si="124"/>
        <v>0.18412955044386914</v>
      </c>
      <c r="CJ121" s="44">
        <f t="shared" si="125"/>
        <v>22000.000000000004</v>
      </c>
      <c r="CK121" s="44">
        <f t="shared" si="126"/>
        <v>1.4615384615384615</v>
      </c>
      <c r="CL121" s="44">
        <f t="shared" si="127"/>
        <v>7.0983364626786227E-2</v>
      </c>
      <c r="CM121" s="44">
        <f t="shared" si="128"/>
        <v>47999.999999999956</v>
      </c>
      <c r="CN121" s="44">
        <f t="shared" si="129"/>
        <v>1.3571428571428572</v>
      </c>
      <c r="CO121" s="44">
        <f t="shared" si="130"/>
        <v>7.291990294988597E-2</v>
      </c>
      <c r="CP121">
        <f t="shared" si="131"/>
        <v>0.75579186682231048</v>
      </c>
      <c r="CQ121">
        <f t="shared" si="132"/>
        <v>89.404810220540043</v>
      </c>
      <c r="CR121">
        <f t="shared" si="133"/>
        <v>90</v>
      </c>
    </row>
    <row r="122" spans="1:96" ht="30">
      <c r="A122" s="248"/>
      <c r="B122" s="82" t="s">
        <v>209</v>
      </c>
      <c r="C122" s="90" t="s">
        <v>191</v>
      </c>
      <c r="D122" s="26">
        <v>4</v>
      </c>
      <c r="E122" s="26">
        <v>11</v>
      </c>
      <c r="F122" s="27" t="str">
        <f t="shared" si="138"/>
        <v>1-8</v>
      </c>
      <c r="G122" s="27">
        <f t="shared" si="69"/>
        <v>4.5</v>
      </c>
      <c r="H122" s="26">
        <v>1</v>
      </c>
      <c r="I122" s="26">
        <v>8</v>
      </c>
      <c r="J122" s="26">
        <v>1</v>
      </c>
      <c r="K122" s="108">
        <v>11</v>
      </c>
      <c r="L122" s="26" t="s">
        <v>274</v>
      </c>
      <c r="M122" s="26">
        <v>1</v>
      </c>
      <c r="N122" s="27">
        <f t="shared" si="137"/>
        <v>3</v>
      </c>
      <c r="O122" s="26">
        <v>3</v>
      </c>
      <c r="P122" s="26">
        <v>3</v>
      </c>
      <c r="Q122" s="26">
        <v>1</v>
      </c>
      <c r="R122" s="26">
        <v>10</v>
      </c>
      <c r="S122" s="26" t="s">
        <v>279</v>
      </c>
      <c r="T122" s="99">
        <v>5</v>
      </c>
      <c r="U122" s="26" t="s">
        <v>324</v>
      </c>
      <c r="V122" s="26">
        <v>1</v>
      </c>
      <c r="W122" s="26">
        <v>3</v>
      </c>
      <c r="X122" s="99">
        <v>13</v>
      </c>
      <c r="Y122" s="26">
        <v>3</v>
      </c>
      <c r="Z122" s="28" t="s">
        <v>244</v>
      </c>
      <c r="AA122" s="26">
        <f>'Способности и классы'!$G$19</f>
        <v>1.4</v>
      </c>
      <c r="AB122" s="26">
        <v>0</v>
      </c>
      <c r="AC122" s="29" t="s">
        <v>593</v>
      </c>
      <c r="AD122" s="29"/>
      <c r="AE122" s="26">
        <f>1.2*2</f>
        <v>2.4</v>
      </c>
      <c r="AF122" s="26">
        <v>0</v>
      </c>
      <c r="AG122" s="30"/>
      <c r="AH122" s="31">
        <f t="shared" si="71"/>
        <v>0.13426750446270366</v>
      </c>
      <c r="AI122" s="31">
        <f t="shared" si="72"/>
        <v>219.9999999999998</v>
      </c>
      <c r="AJ122" s="31">
        <f t="shared" si="73"/>
        <v>6.3622823837610127</v>
      </c>
      <c r="AK122" s="31">
        <f t="shared" si="74"/>
        <v>0.56326855530695208</v>
      </c>
      <c r="AL122" s="31">
        <f t="shared" si="75"/>
        <v>109.9999999999999</v>
      </c>
      <c r="AM122" s="31">
        <f t="shared" si="76"/>
        <v>4.265168802672278</v>
      </c>
      <c r="AN122" s="31">
        <f t="shared" si="77"/>
        <v>1.0362697139300976</v>
      </c>
      <c r="AO122" s="31">
        <f t="shared" si="78"/>
        <v>36.666666666666671</v>
      </c>
      <c r="AP122" s="31">
        <f t="shared" si="79"/>
        <v>3.1868348152662898</v>
      </c>
      <c r="AQ122" s="31">
        <f t="shared" si="80"/>
        <v>1.5604061329449346</v>
      </c>
      <c r="AR122" s="31">
        <f t="shared" si="81"/>
        <v>36.666666666666671</v>
      </c>
      <c r="AS122" s="31">
        <f t="shared" si="82"/>
        <v>3.5351961268773202</v>
      </c>
      <c r="AT122" s="31">
        <f t="shared" si="83"/>
        <v>2.1444438569900388</v>
      </c>
      <c r="AU122" s="31">
        <f t="shared" si="84"/>
        <v>13.750000000000004</v>
      </c>
      <c r="AV122" s="31">
        <f t="shared" si="85"/>
        <v>2.5321767029460007</v>
      </c>
      <c r="AW122" s="31">
        <f t="shared" si="86"/>
        <v>2.7992740324345493</v>
      </c>
      <c r="AX122" s="31">
        <f t="shared" si="87"/>
        <v>7.3333333333333321</v>
      </c>
      <c r="AY122" s="31">
        <f t="shared" si="88"/>
        <v>1.8256184101915363</v>
      </c>
      <c r="AZ122" s="31">
        <f t="shared" si="89"/>
        <v>3.5385984240654484</v>
      </c>
      <c r="BA122" s="31">
        <f t="shared" si="90"/>
        <v>5.5</v>
      </c>
      <c r="BB122" s="31">
        <f t="shared" si="91"/>
        <v>1.4074625326566772</v>
      </c>
      <c r="BC122" s="31">
        <f t="shared" si="92"/>
        <v>4.3798985938523334</v>
      </c>
      <c r="BD122" s="31">
        <f t="shared" si="93"/>
        <v>4.583333333333333</v>
      </c>
      <c r="BE122" s="31">
        <f t="shared" si="94"/>
        <v>1.0440745711790682</v>
      </c>
      <c r="BF122" s="31">
        <f t="shared" si="95"/>
        <v>5.3458358258298686</v>
      </c>
      <c r="BG122" s="31">
        <f t="shared" si="96"/>
        <v>2.6190476190476191</v>
      </c>
      <c r="BH122" s="31">
        <f t="shared" si="97"/>
        <v>0.48992294271233955</v>
      </c>
      <c r="BI122" s="31">
        <f t="shared" si="98"/>
        <v>6.4663230149238089</v>
      </c>
      <c r="BJ122" s="31">
        <f t="shared" si="99"/>
        <v>1.9642857142857144</v>
      </c>
      <c r="BK122" s="31">
        <f t="shared" si="100"/>
        <v>0.30377166586826609</v>
      </c>
      <c r="BL122" s="31">
        <f t="shared" si="101"/>
        <v>7.7816775412514785</v>
      </c>
      <c r="BM122" s="31">
        <f t="shared" si="102"/>
        <v>1.5277777777777777</v>
      </c>
      <c r="BN122" s="31">
        <f t="shared" si="103"/>
        <v>0.19633013186152592</v>
      </c>
      <c r="BO122" s="31">
        <f t="shared" si="104"/>
        <v>10.386195318755172</v>
      </c>
      <c r="BP122" s="31">
        <f t="shared" si="105"/>
        <v>1.3580246913580247</v>
      </c>
      <c r="BQ122" s="31">
        <f t="shared" si="106"/>
        <v>0.13075285508117995</v>
      </c>
      <c r="BR122" s="31">
        <f t="shared" si="107"/>
        <v>14.053921026326417</v>
      </c>
      <c r="BS122" s="31">
        <f t="shared" si="108"/>
        <v>1.6923076923076923</v>
      </c>
      <c r="BT122" s="31">
        <f t="shared" si="109"/>
        <v>0.13385904700481813</v>
      </c>
      <c r="BU122" s="31">
        <f t="shared" si="110"/>
        <v>19.406731737466416</v>
      </c>
      <c r="BV122" s="31">
        <f t="shared" si="111"/>
        <v>1</v>
      </c>
      <c r="BW122" s="31">
        <f t="shared" si="112"/>
        <v>0.10042385482792229</v>
      </c>
      <c r="BX122" s="31">
        <f t="shared" si="113"/>
        <v>27.584512861282125</v>
      </c>
      <c r="BY122" s="31">
        <f t="shared" si="114"/>
        <v>0.91666666666666663</v>
      </c>
      <c r="BZ122" s="31">
        <f t="shared" si="115"/>
        <v>0.11911496438015359</v>
      </c>
      <c r="CA122" s="31">
        <f t="shared" si="116"/>
        <v>40.858634434958134</v>
      </c>
      <c r="CB122" s="31">
        <f t="shared" si="117"/>
        <v>0.91666666666666663</v>
      </c>
      <c r="CC122" s="31">
        <f t="shared" si="118"/>
        <v>0.14978343832059787</v>
      </c>
      <c r="CD122" s="31">
        <f t="shared" si="119"/>
        <v>64.295825432481038</v>
      </c>
      <c r="CE122" s="31">
        <f t="shared" si="120"/>
        <v>0.84615384615384615</v>
      </c>
      <c r="CF122" s="31">
        <f t="shared" si="121"/>
        <v>0.17689136070023009</v>
      </c>
      <c r="CG122" s="31">
        <f t="shared" si="122"/>
        <v>111.19338517726125</v>
      </c>
      <c r="CH122" s="31">
        <f t="shared" si="123"/>
        <v>0.7857142857142857</v>
      </c>
      <c r="CI122" s="31">
        <f t="shared" si="124"/>
        <v>0.19997944172537765</v>
      </c>
      <c r="CJ122" s="31">
        <f t="shared" si="125"/>
        <v>6350.852961085885</v>
      </c>
      <c r="CK122" s="31">
        <f t="shared" si="126"/>
        <v>0.73333333333333328</v>
      </c>
      <c r="CL122" s="31">
        <f t="shared" si="127"/>
        <v>8.2637862696048781E-2</v>
      </c>
      <c r="CM122" s="31">
        <f t="shared" si="128"/>
        <v>13856.406460551021</v>
      </c>
      <c r="CN122" s="31">
        <f t="shared" si="129"/>
        <v>0.73333333333333328</v>
      </c>
      <c r="CO122" s="31">
        <f t="shared" si="130"/>
        <v>8.5292865052327679E-2</v>
      </c>
      <c r="CP122">
        <f t="shared" si="131"/>
        <v>0.78335731851802848</v>
      </c>
      <c r="CQ122">
        <f t="shared" si="132"/>
        <v>90.695128835941702</v>
      </c>
      <c r="CR122">
        <f t="shared" si="133"/>
        <v>91</v>
      </c>
    </row>
    <row r="123" spans="1:96" ht="21">
      <c r="A123" s="248"/>
      <c r="B123" s="81" t="s">
        <v>186</v>
      </c>
      <c r="C123" s="89" t="s">
        <v>173</v>
      </c>
      <c r="D123" s="51">
        <v>4</v>
      </c>
      <c r="E123" s="51">
        <v>20</v>
      </c>
      <c r="F123" s="52" t="str">
        <f t="shared" si="138"/>
        <v>5-7</v>
      </c>
      <c r="G123" s="52">
        <f t="shared" si="69"/>
        <v>6</v>
      </c>
      <c r="H123" s="51">
        <v>5</v>
      </c>
      <c r="I123" s="51">
        <v>7</v>
      </c>
      <c r="J123" s="51">
        <v>1</v>
      </c>
      <c r="K123" s="107">
        <v>10</v>
      </c>
      <c r="L123" s="51" t="s">
        <v>279</v>
      </c>
      <c r="M123" s="51">
        <v>1</v>
      </c>
      <c r="N123" s="52" t="str">
        <f t="shared" si="137"/>
        <v>-</v>
      </c>
      <c r="O123" s="51" t="s">
        <v>257</v>
      </c>
      <c r="P123" s="51" t="s">
        <v>257</v>
      </c>
      <c r="Q123" s="51" t="s">
        <v>257</v>
      </c>
      <c r="R123" s="51" t="s">
        <v>257</v>
      </c>
      <c r="S123" s="51" t="s">
        <v>257</v>
      </c>
      <c r="T123" s="98">
        <v>7</v>
      </c>
      <c r="U123" s="51" t="s">
        <v>319</v>
      </c>
      <c r="V123" s="51">
        <v>1</v>
      </c>
      <c r="W123" s="51">
        <v>5</v>
      </c>
      <c r="X123" s="98">
        <v>13</v>
      </c>
      <c r="Y123" s="51">
        <v>1</v>
      </c>
      <c r="Z123" s="53" t="s">
        <v>242</v>
      </c>
      <c r="AA123" s="51">
        <f>'Способности и классы'!$G$11</f>
        <v>1.33</v>
      </c>
      <c r="AB123" s="51">
        <v>0</v>
      </c>
      <c r="AC123" s="54" t="s">
        <v>560</v>
      </c>
      <c r="AD123" s="54"/>
      <c r="AE123" s="51">
        <v>1.4</v>
      </c>
      <c r="AF123" s="51">
        <v>0</v>
      </c>
      <c r="AG123" s="55"/>
      <c r="AH123" s="56">
        <f t="shared" si="71"/>
        <v>0.17543859649122806</v>
      </c>
      <c r="AI123" s="56">
        <f t="shared" si="72"/>
        <v>15999.999999999985</v>
      </c>
      <c r="AJ123" s="56">
        <f t="shared" si="73"/>
        <v>17.377956652346384</v>
      </c>
      <c r="AK123" s="56">
        <f t="shared" si="74"/>
        <v>0.72727272727272729</v>
      </c>
      <c r="AL123" s="56">
        <f t="shared" si="75"/>
        <v>399.99999999999966</v>
      </c>
      <c r="AM123" s="56">
        <f t="shared" si="76"/>
        <v>5.6702177819231609</v>
      </c>
      <c r="AN123" s="56">
        <f t="shared" si="77"/>
        <v>1.346153846153846</v>
      </c>
      <c r="AO123" s="56">
        <f t="shared" si="78"/>
        <v>66.666666666666671</v>
      </c>
      <c r="AP123" s="56">
        <f t="shared" si="79"/>
        <v>3.55479503146561</v>
      </c>
      <c r="AQ123" s="56">
        <f t="shared" si="80"/>
        <v>2.0408163265306123</v>
      </c>
      <c r="AR123" s="56">
        <f t="shared" si="81"/>
        <v>66.666666666666686</v>
      </c>
      <c r="AS123" s="56">
        <f t="shared" si="82"/>
        <v>4.0331272839311749</v>
      </c>
      <c r="AT123" s="56">
        <f t="shared" si="83"/>
        <v>2.8260869565217392</v>
      </c>
      <c r="AU123" s="56">
        <f t="shared" si="84"/>
        <v>33.333333333333343</v>
      </c>
      <c r="AV123" s="56">
        <f t="shared" si="85"/>
        <v>3.43436628723143</v>
      </c>
      <c r="AW123" s="56">
        <f t="shared" si="86"/>
        <v>3.6363636363636362</v>
      </c>
      <c r="AX123" s="56">
        <f t="shared" si="87"/>
        <v>16.666666666666664</v>
      </c>
      <c r="AY123" s="56">
        <f t="shared" si="88"/>
        <v>2.5896340820091694</v>
      </c>
      <c r="AZ123" s="56">
        <f t="shared" si="89"/>
        <v>4.6341463414634152</v>
      </c>
      <c r="BA123" s="56">
        <f t="shared" si="90"/>
        <v>10</v>
      </c>
      <c r="BB123" s="56">
        <f t="shared" si="91"/>
        <v>1.8149867054006255</v>
      </c>
      <c r="BC123" s="56">
        <f t="shared" si="92"/>
        <v>5.7894736842105265</v>
      </c>
      <c r="BD123" s="56">
        <f t="shared" si="93"/>
        <v>10</v>
      </c>
      <c r="BE123" s="56">
        <f t="shared" si="94"/>
        <v>1.6807103325539803</v>
      </c>
      <c r="BF123" s="56">
        <f t="shared" si="95"/>
        <v>6.9444444444444446</v>
      </c>
      <c r="BG123" s="56">
        <f t="shared" si="96"/>
        <v>5.5555555555555562</v>
      </c>
      <c r="BH123" s="56">
        <f t="shared" si="97"/>
        <v>0.8</v>
      </c>
      <c r="BI123" s="56">
        <f t="shared" si="98"/>
        <v>8.4848484848484844</v>
      </c>
      <c r="BJ123" s="56">
        <f t="shared" si="99"/>
        <v>4.0816326530612246</v>
      </c>
      <c r="BK123" s="56">
        <f t="shared" si="100"/>
        <v>0.48104956268221577</v>
      </c>
      <c r="BL123" s="56">
        <f t="shared" si="101"/>
        <v>11.481481481481481</v>
      </c>
      <c r="BM123" s="56">
        <f t="shared" si="102"/>
        <v>3.125</v>
      </c>
      <c r="BN123" s="56">
        <f t="shared" si="103"/>
        <v>0.27217741935483875</v>
      </c>
      <c r="BO123" s="56">
        <f t="shared" si="104"/>
        <v>15.178571428571431</v>
      </c>
      <c r="BP123" s="56">
        <f t="shared" si="105"/>
        <v>2.7777777777777777</v>
      </c>
      <c r="BQ123" s="56">
        <f t="shared" si="106"/>
        <v>0.18300653594771238</v>
      </c>
      <c r="BR123" s="56">
        <f t="shared" si="107"/>
        <v>21.142857142857142</v>
      </c>
      <c r="BS123" s="56">
        <f t="shared" si="108"/>
        <v>3.4188034188034186</v>
      </c>
      <c r="BT123" s="56">
        <f t="shared" si="109"/>
        <v>0.17712298861404277</v>
      </c>
      <c r="BU123" s="56">
        <f t="shared" si="110"/>
        <v>30.303030303030301</v>
      </c>
      <c r="BV123" s="56">
        <f t="shared" si="111"/>
        <v>2</v>
      </c>
      <c r="BW123" s="56">
        <f t="shared" si="112"/>
        <v>0.12165964645033706</v>
      </c>
      <c r="BX123" s="56">
        <f t="shared" si="113"/>
        <v>45.263157894736842</v>
      </c>
      <c r="BY123" s="56">
        <f t="shared" si="114"/>
        <v>2</v>
      </c>
      <c r="BZ123" s="56">
        <f t="shared" si="115"/>
        <v>0.14233221758256359</v>
      </c>
      <c r="CA123" s="56">
        <f t="shared" si="116"/>
        <v>67.647058823529406</v>
      </c>
      <c r="CB123" s="56">
        <f t="shared" si="117"/>
        <v>1.8181818181818181</v>
      </c>
      <c r="CC123" s="56">
        <f t="shared" si="118"/>
        <v>0.16394349744875894</v>
      </c>
      <c r="CD123" s="56">
        <f t="shared" si="119"/>
        <v>116.66666666666666</v>
      </c>
      <c r="CE123" s="56">
        <f t="shared" si="120"/>
        <v>1.6666666666666667</v>
      </c>
      <c r="CF123" s="56">
        <f t="shared" si="121"/>
        <v>0.18279351494545582</v>
      </c>
      <c r="CG123" s="56">
        <f t="shared" si="122"/>
        <v>236.3636363636364</v>
      </c>
      <c r="CH123" s="56">
        <f t="shared" si="123"/>
        <v>1.6666666666666667</v>
      </c>
      <c r="CI123" s="56">
        <f t="shared" si="124"/>
        <v>0.19984216601458382</v>
      </c>
      <c r="CJ123" s="56">
        <f t="shared" si="125"/>
        <v>611.1111111111112</v>
      </c>
      <c r="CK123" s="56">
        <f t="shared" si="126"/>
        <v>1.5384615384615385</v>
      </c>
      <c r="CL123" s="56">
        <f t="shared" si="127"/>
        <v>0.19287048714542426</v>
      </c>
      <c r="CM123" s="56">
        <f t="shared" si="128"/>
        <v>47999.999999999956</v>
      </c>
      <c r="CN123" s="56">
        <f t="shared" si="129"/>
        <v>1.4285714285714286</v>
      </c>
      <c r="CO123" s="56">
        <f t="shared" si="130"/>
        <v>7.3860999559306084E-2</v>
      </c>
      <c r="CP123">
        <f t="shared" si="131"/>
        <v>0.79134330205499703</v>
      </c>
      <c r="CQ123">
        <f t="shared" si="132"/>
        <v>91.063842631584748</v>
      </c>
      <c r="CR123">
        <f t="shared" si="133"/>
        <v>92</v>
      </c>
    </row>
    <row r="124" spans="1:96" ht="21">
      <c r="A124" s="248"/>
      <c r="B124" s="79" t="s">
        <v>142</v>
      </c>
      <c r="C124" s="87" t="s">
        <v>131</v>
      </c>
      <c r="D124" s="32">
        <v>3</v>
      </c>
      <c r="E124" s="32">
        <v>18</v>
      </c>
      <c r="F124" s="33">
        <f t="shared" si="138"/>
        <v>6</v>
      </c>
      <c r="G124" s="33">
        <f t="shared" si="69"/>
        <v>6</v>
      </c>
      <c r="H124" s="32">
        <v>6</v>
      </c>
      <c r="I124" s="32">
        <v>6</v>
      </c>
      <c r="J124" s="32">
        <v>1</v>
      </c>
      <c r="K124" s="105">
        <v>10</v>
      </c>
      <c r="L124" s="32" t="s">
        <v>279</v>
      </c>
      <c r="M124" s="32">
        <v>1</v>
      </c>
      <c r="N124" s="33" t="str">
        <f t="shared" si="137"/>
        <v>-</v>
      </c>
      <c r="O124" s="32" t="s">
        <v>257</v>
      </c>
      <c r="P124" s="32" t="s">
        <v>257</v>
      </c>
      <c r="Q124" s="32" t="s">
        <v>257</v>
      </c>
      <c r="R124" s="32" t="s">
        <v>257</v>
      </c>
      <c r="S124" s="32" t="s">
        <v>257</v>
      </c>
      <c r="T124" s="96">
        <v>5</v>
      </c>
      <c r="U124" s="32" t="s">
        <v>329</v>
      </c>
      <c r="V124" s="32">
        <v>1</v>
      </c>
      <c r="W124" s="32">
        <v>4</v>
      </c>
      <c r="X124" s="96">
        <v>12</v>
      </c>
      <c r="Y124" s="32">
        <v>1</v>
      </c>
      <c r="Z124" s="34" t="s">
        <v>247</v>
      </c>
      <c r="AA124" s="32">
        <f>'Способности и классы'!$G$5</f>
        <v>1.1000000000000001</v>
      </c>
      <c r="AB124" s="32">
        <f>'Способности и классы'!H$5</f>
        <v>6</v>
      </c>
      <c r="AC124" s="35" t="s">
        <v>504</v>
      </c>
      <c r="AD124" s="35"/>
      <c r="AE124" s="32">
        <v>2.4</v>
      </c>
      <c r="AF124" s="32">
        <v>0</v>
      </c>
      <c r="AG124" s="36"/>
      <c r="AH124" s="37">
        <f t="shared" si="71"/>
        <v>0.17543859649122806</v>
      </c>
      <c r="AI124" s="37">
        <f t="shared" si="72"/>
        <v>359.99999999999966</v>
      </c>
      <c r="AJ124" s="37">
        <f t="shared" si="73"/>
        <v>6.7304536705651925</v>
      </c>
      <c r="AK124" s="37">
        <f t="shared" si="74"/>
        <v>0.72727272727272729</v>
      </c>
      <c r="AL124" s="37">
        <f t="shared" si="75"/>
        <v>179.99999999999983</v>
      </c>
      <c r="AM124" s="37">
        <f t="shared" si="76"/>
        <v>4.5523241741581693</v>
      </c>
      <c r="AN124" s="37">
        <f t="shared" si="77"/>
        <v>1.346153846153846</v>
      </c>
      <c r="AO124" s="37">
        <f t="shared" si="78"/>
        <v>60</v>
      </c>
      <c r="AP124" s="37">
        <f t="shared" si="79"/>
        <v>3.4351316039689062</v>
      </c>
      <c r="AQ124" s="37">
        <f t="shared" si="80"/>
        <v>2.0408163265306123</v>
      </c>
      <c r="AR124" s="37">
        <f t="shared" si="81"/>
        <v>30.000000000000007</v>
      </c>
      <c r="AS124" s="37">
        <f t="shared" si="82"/>
        <v>2.9304001905680472</v>
      </c>
      <c r="AT124" s="37">
        <f t="shared" si="83"/>
        <v>2.8260869565217392</v>
      </c>
      <c r="AU124" s="37">
        <f t="shared" si="84"/>
        <v>14.999999999999998</v>
      </c>
      <c r="AV124" s="37">
        <f t="shared" si="85"/>
        <v>2.3038429433649132</v>
      </c>
      <c r="AW124" s="37">
        <f t="shared" si="86"/>
        <v>3.6363636363636362</v>
      </c>
      <c r="AX124" s="37">
        <f t="shared" si="87"/>
        <v>9</v>
      </c>
      <c r="AY124" s="37">
        <f t="shared" si="88"/>
        <v>1.7619131707775881</v>
      </c>
      <c r="AZ124" s="37">
        <f t="shared" si="89"/>
        <v>4.6341463414634152</v>
      </c>
      <c r="BA124" s="37">
        <f t="shared" si="90"/>
        <v>7.2</v>
      </c>
      <c r="BB124" s="37">
        <f t="shared" si="91"/>
        <v>1.4070389924587106</v>
      </c>
      <c r="BC124" s="37">
        <f t="shared" si="92"/>
        <v>5.7894736842105265</v>
      </c>
      <c r="BD124" s="37">
        <f t="shared" si="93"/>
        <v>7.4999999999999991</v>
      </c>
      <c r="BE124" s="37">
        <f t="shared" si="94"/>
        <v>1.278795414253066</v>
      </c>
      <c r="BF124" s="37">
        <f t="shared" si="95"/>
        <v>6.9444444444444446</v>
      </c>
      <c r="BG124" s="37">
        <f t="shared" si="96"/>
        <v>3.6734693877551026</v>
      </c>
      <c r="BH124" s="37">
        <f t="shared" si="97"/>
        <v>0.52897959183673471</v>
      </c>
      <c r="BI124" s="37">
        <f t="shared" si="98"/>
        <v>8.4848484848484844</v>
      </c>
      <c r="BJ124" s="37">
        <f t="shared" si="99"/>
        <v>2.8125</v>
      </c>
      <c r="BK124" s="37">
        <f t="shared" si="100"/>
        <v>0.3314732142857143</v>
      </c>
      <c r="BL124" s="37">
        <f t="shared" si="101"/>
        <v>11.481481481481481</v>
      </c>
      <c r="BM124" s="37">
        <f t="shared" si="102"/>
        <v>2.2222222222222223</v>
      </c>
      <c r="BN124" s="37">
        <f t="shared" si="103"/>
        <v>0.19354838709677422</v>
      </c>
      <c r="BO124" s="37">
        <f t="shared" si="104"/>
        <v>15.178571428571431</v>
      </c>
      <c r="BP124" s="37">
        <f t="shared" si="105"/>
        <v>2</v>
      </c>
      <c r="BQ124" s="37">
        <f t="shared" si="106"/>
        <v>0.13176470588235292</v>
      </c>
      <c r="BR124" s="37">
        <f t="shared" si="107"/>
        <v>21.142857142857142</v>
      </c>
      <c r="BS124" s="37">
        <f t="shared" si="108"/>
        <v>2.7692307692307692</v>
      </c>
      <c r="BT124" s="37">
        <f t="shared" si="109"/>
        <v>0.14498921530587919</v>
      </c>
      <c r="BU124" s="37">
        <f t="shared" si="110"/>
        <v>30.303030303030301</v>
      </c>
      <c r="BV124" s="37">
        <f t="shared" si="111"/>
        <v>1.6363636363636365</v>
      </c>
      <c r="BW124" s="37">
        <f t="shared" si="112"/>
        <v>0.10413702435901849</v>
      </c>
      <c r="BX124" s="37">
        <f t="shared" si="113"/>
        <v>45.263157894736842</v>
      </c>
      <c r="BY124" s="37">
        <f t="shared" si="114"/>
        <v>1.5</v>
      </c>
      <c r="BZ124" s="37">
        <f t="shared" si="115"/>
        <v>0.11890948699953187</v>
      </c>
      <c r="CA124" s="37">
        <f t="shared" si="116"/>
        <v>67.647058823529406</v>
      </c>
      <c r="CB124" s="37">
        <f t="shared" si="117"/>
        <v>1.5</v>
      </c>
      <c r="CC124" s="37">
        <f t="shared" si="118"/>
        <v>0.14890907643081486</v>
      </c>
      <c r="CD124" s="37">
        <f t="shared" si="119"/>
        <v>116.66666666666666</v>
      </c>
      <c r="CE124" s="37">
        <f t="shared" si="120"/>
        <v>1.3846153846153846</v>
      </c>
      <c r="CF124" s="37">
        <f t="shared" si="121"/>
        <v>0.16972778565854674</v>
      </c>
      <c r="CG124" s="37">
        <f t="shared" si="122"/>
        <v>236.3636363636364</v>
      </c>
      <c r="CH124" s="37">
        <f t="shared" si="123"/>
        <v>1.2857142857142858</v>
      </c>
      <c r="CI124" s="37">
        <f t="shared" si="124"/>
        <v>0.18367846322908157</v>
      </c>
      <c r="CJ124" s="37">
        <f t="shared" si="125"/>
        <v>611.1111111111112</v>
      </c>
      <c r="CK124" s="37">
        <f t="shared" si="126"/>
        <v>1.2</v>
      </c>
      <c r="CL124" s="37">
        <f t="shared" si="127"/>
        <v>0.18013238247760713</v>
      </c>
      <c r="CM124" s="37">
        <f t="shared" si="128"/>
        <v>47999.999999999956</v>
      </c>
      <c r="CN124" s="37">
        <f t="shared" si="129"/>
        <v>1.2</v>
      </c>
      <c r="CO124" s="37">
        <f t="shared" si="130"/>
        <v>7.0710678118654766E-2</v>
      </c>
      <c r="CP124">
        <f t="shared" si="131"/>
        <v>0.66760167922941471</v>
      </c>
      <c r="CQ124">
        <f t="shared" si="132"/>
        <v>91.075981503272615</v>
      </c>
      <c r="CR124">
        <f t="shared" si="133"/>
        <v>92</v>
      </c>
    </row>
    <row r="125" spans="1:96" ht="45">
      <c r="A125" s="248"/>
      <c r="B125" s="144" t="s">
        <v>52</v>
      </c>
      <c r="C125" s="145" t="s">
        <v>58</v>
      </c>
      <c r="D125" s="146">
        <v>4</v>
      </c>
      <c r="E125" s="146">
        <v>10</v>
      </c>
      <c r="F125" s="147" t="str">
        <f t="shared" si="138"/>
        <v>5-10</v>
      </c>
      <c r="G125" s="147">
        <f t="shared" si="69"/>
        <v>7.5</v>
      </c>
      <c r="H125" s="146">
        <v>5</v>
      </c>
      <c r="I125" s="146">
        <v>10</v>
      </c>
      <c r="J125" s="146">
        <v>3</v>
      </c>
      <c r="K125" s="148">
        <v>7</v>
      </c>
      <c r="L125" s="146" t="s">
        <v>294</v>
      </c>
      <c r="M125" s="146">
        <v>1</v>
      </c>
      <c r="N125" s="147" t="str">
        <f t="shared" si="137"/>
        <v>-</v>
      </c>
      <c r="O125" s="146" t="s">
        <v>257</v>
      </c>
      <c r="P125" s="146" t="s">
        <v>257</v>
      </c>
      <c r="Q125" s="146" t="s">
        <v>257</v>
      </c>
      <c r="R125" s="146" t="s">
        <v>257</v>
      </c>
      <c r="S125" s="146" t="s">
        <v>257</v>
      </c>
      <c r="T125" s="149">
        <v>1</v>
      </c>
      <c r="U125" s="146" t="s">
        <v>313</v>
      </c>
      <c r="V125" s="146">
        <v>1</v>
      </c>
      <c r="W125" s="146">
        <v>4</v>
      </c>
      <c r="X125" s="149">
        <v>10</v>
      </c>
      <c r="Y125" s="146">
        <v>1</v>
      </c>
      <c r="Z125" s="150" t="s">
        <v>233</v>
      </c>
      <c r="AA125" s="146">
        <f>'Способности и классы'!$G$28</f>
        <v>1.1499999999999999</v>
      </c>
      <c r="AB125" s="146">
        <v>0</v>
      </c>
      <c r="AC125" s="151" t="s">
        <v>703</v>
      </c>
      <c r="AD125" s="151" t="s">
        <v>676</v>
      </c>
      <c r="AE125" s="146">
        <v>2</v>
      </c>
      <c r="AF125" s="146">
        <v>24</v>
      </c>
      <c r="AG125" s="152"/>
      <c r="AH125" s="153">
        <f t="shared" si="71"/>
        <v>0.13227513227513227</v>
      </c>
      <c r="AI125" s="153">
        <f t="shared" si="72"/>
        <v>100.00000000000003</v>
      </c>
      <c r="AJ125" s="153">
        <f t="shared" si="73"/>
        <v>5.2436107950280828</v>
      </c>
      <c r="AK125" s="153">
        <f t="shared" si="74"/>
        <v>0.56022408963585435</v>
      </c>
      <c r="AL125" s="153">
        <f t="shared" si="75"/>
        <v>25.000000000000007</v>
      </c>
      <c r="AM125" s="153">
        <f t="shared" si="76"/>
        <v>2.8420650437582151</v>
      </c>
      <c r="AN125" s="153">
        <f t="shared" si="77"/>
        <v>1.0256410256410258</v>
      </c>
      <c r="AO125" s="153">
        <f t="shared" si="78"/>
        <v>22.222222222222225</v>
      </c>
      <c r="AP125" s="153">
        <f t="shared" si="79"/>
        <v>2.7172677421727509</v>
      </c>
      <c r="AQ125" s="153">
        <f t="shared" si="80"/>
        <v>1.5612802498048401</v>
      </c>
      <c r="AR125" s="153">
        <f t="shared" si="81"/>
        <v>6.25</v>
      </c>
      <c r="AS125" s="153">
        <f t="shared" si="82"/>
        <v>1.7416450932253604</v>
      </c>
      <c r="AT125" s="153">
        <f t="shared" si="83"/>
        <v>2.1346469622331692</v>
      </c>
      <c r="AU125" s="153">
        <f t="shared" si="84"/>
        <v>4</v>
      </c>
      <c r="AV125" s="153">
        <f t="shared" si="85"/>
        <v>1.3688850038794909</v>
      </c>
      <c r="AW125" s="153">
        <f t="shared" si="86"/>
        <v>2.7705627705627709</v>
      </c>
      <c r="AX125" s="153">
        <f t="shared" si="87"/>
        <v>2.7777777777777781</v>
      </c>
      <c r="AY125" s="153">
        <f t="shared" si="88"/>
        <v>1.0016268103851749</v>
      </c>
      <c r="AZ125" s="153">
        <f t="shared" si="89"/>
        <v>3.5480859010270778</v>
      </c>
      <c r="BA125" s="153">
        <f t="shared" si="90"/>
        <v>2.0408163265306123</v>
      </c>
      <c r="BB125" s="153">
        <f t="shared" si="91"/>
        <v>0.65140725397432941</v>
      </c>
      <c r="BC125" s="153">
        <f t="shared" si="92"/>
        <v>4.3650793650793647</v>
      </c>
      <c r="BD125" s="153">
        <f t="shared" si="93"/>
        <v>3.125</v>
      </c>
      <c r="BE125" s="153">
        <f t="shared" si="94"/>
        <v>0.72797251640986071</v>
      </c>
      <c r="BF125" s="153">
        <f t="shared" si="95"/>
        <v>5.2910052910052912</v>
      </c>
      <c r="BG125" s="153">
        <f t="shared" si="96"/>
        <v>1.2345679012345681</v>
      </c>
      <c r="BH125" s="153">
        <f t="shared" si="97"/>
        <v>0.23333333333333336</v>
      </c>
      <c r="BI125" s="153">
        <f t="shared" si="98"/>
        <v>6.5040650406504072</v>
      </c>
      <c r="BJ125" s="153">
        <f t="shared" si="99"/>
        <v>1</v>
      </c>
      <c r="BK125" s="153">
        <f t="shared" si="100"/>
        <v>0.15374999999999997</v>
      </c>
      <c r="BL125" s="153">
        <f t="shared" si="101"/>
        <v>7.7694235588972438</v>
      </c>
      <c r="BM125" s="153">
        <f t="shared" si="102"/>
        <v>0.90909090909090906</v>
      </c>
      <c r="BN125" s="153">
        <f t="shared" si="103"/>
        <v>0.11700879765395893</v>
      </c>
      <c r="BO125" s="153">
        <f t="shared" si="104"/>
        <v>9.5238095238095237</v>
      </c>
      <c r="BP125" s="153">
        <f t="shared" si="105"/>
        <v>0.90909090909090906</v>
      </c>
      <c r="BQ125" s="153">
        <f t="shared" si="106"/>
        <v>9.5454545454545459E-2</v>
      </c>
      <c r="BR125" s="153">
        <f t="shared" si="107"/>
        <v>11.367127496159755</v>
      </c>
      <c r="BS125" s="153">
        <f t="shared" si="108"/>
        <v>1.2820512820512819</v>
      </c>
      <c r="BT125" s="153">
        <f t="shared" si="109"/>
        <v>0.12578878806075228</v>
      </c>
      <c r="BU125" s="153">
        <f t="shared" si="110"/>
        <v>13.605442176870751</v>
      </c>
      <c r="BV125" s="153">
        <f t="shared" si="111"/>
        <v>0.76923076923076927</v>
      </c>
      <c r="BW125" s="153">
        <f t="shared" si="112"/>
        <v>0.10791121682727819</v>
      </c>
      <c r="BX125" s="153">
        <f t="shared" si="113"/>
        <v>17.063492063492063</v>
      </c>
      <c r="BY125" s="153">
        <f t="shared" si="114"/>
        <v>0.7142857142857143</v>
      </c>
      <c r="BZ125" s="153">
        <f t="shared" si="115"/>
        <v>0.13760288230136936</v>
      </c>
      <c r="CA125" s="153">
        <f t="shared" si="116"/>
        <v>20.861678004535147</v>
      </c>
      <c r="CB125" s="153">
        <f t="shared" si="117"/>
        <v>0.66666666666666663</v>
      </c>
      <c r="CC125" s="153">
        <f t="shared" si="118"/>
        <v>0.1787638714593372</v>
      </c>
      <c r="CD125" s="153">
        <f t="shared" si="119"/>
        <v>25.925925925925924</v>
      </c>
      <c r="CE125" s="153">
        <f t="shared" si="120"/>
        <v>0.625</v>
      </c>
      <c r="CF125" s="153">
        <f t="shared" si="121"/>
        <v>0.225350380961608</v>
      </c>
      <c r="CG125" s="153">
        <f t="shared" si="122"/>
        <v>35.374149659863953</v>
      </c>
      <c r="CH125" s="153">
        <f t="shared" si="123"/>
        <v>0.58823529411764708</v>
      </c>
      <c r="CI125" s="153">
        <f t="shared" si="124"/>
        <v>0.26410775139641651</v>
      </c>
      <c r="CJ125" s="153">
        <f t="shared" si="125"/>
        <v>47.61904761904762</v>
      </c>
      <c r="CK125" s="153">
        <f t="shared" si="126"/>
        <v>0.55555555555555558</v>
      </c>
      <c r="CL125" s="153">
        <f t="shared" si="127"/>
        <v>0.29404267644718635</v>
      </c>
      <c r="CM125" s="153">
        <f t="shared" si="128"/>
        <v>2285.7142857142858</v>
      </c>
      <c r="CN125" s="153">
        <f t="shared" si="129"/>
        <v>0.52631578947368418</v>
      </c>
      <c r="CO125" s="153">
        <f t="shared" si="130"/>
        <v>0.1231845139076828</v>
      </c>
      <c r="CP125">
        <f t="shared" si="131"/>
        <v>0.37486113578936986</v>
      </c>
      <c r="CQ125">
        <f t="shared" si="132"/>
        <v>91.537995481006689</v>
      </c>
      <c r="CR125">
        <f t="shared" si="133"/>
        <v>92</v>
      </c>
    </row>
    <row r="126" spans="1:96" ht="30">
      <c r="A126" s="248"/>
      <c r="B126" s="80" t="s">
        <v>167</v>
      </c>
      <c r="C126" s="88" t="s">
        <v>305</v>
      </c>
      <c r="D126" s="38">
        <v>4</v>
      </c>
      <c r="E126" s="38">
        <v>17</v>
      </c>
      <c r="F126" s="39" t="str">
        <f t="shared" si="138"/>
        <v>4-6</v>
      </c>
      <c r="G126" s="39">
        <f t="shared" si="69"/>
        <v>5</v>
      </c>
      <c r="H126" s="40">
        <v>4</v>
      </c>
      <c r="I126" s="40">
        <v>6</v>
      </c>
      <c r="J126" s="40">
        <v>1</v>
      </c>
      <c r="K126" s="106">
        <v>9</v>
      </c>
      <c r="L126" s="38" t="s">
        <v>269</v>
      </c>
      <c r="M126" s="38">
        <v>1</v>
      </c>
      <c r="N126" s="39"/>
      <c r="O126" s="38"/>
      <c r="P126" s="38"/>
      <c r="Q126" s="38"/>
      <c r="R126" s="38"/>
      <c r="S126" s="38"/>
      <c r="T126" s="97">
        <v>10</v>
      </c>
      <c r="U126" s="38" t="s">
        <v>315</v>
      </c>
      <c r="V126" s="38">
        <v>1</v>
      </c>
      <c r="W126" s="38">
        <v>4</v>
      </c>
      <c r="X126" s="97">
        <v>7</v>
      </c>
      <c r="Y126" s="38">
        <v>1</v>
      </c>
      <c r="Z126" s="41" t="s">
        <v>308</v>
      </c>
      <c r="AA126" s="38">
        <f>'Способности и классы'!$G$7</f>
        <v>1</v>
      </c>
      <c r="AB126" s="38">
        <f>'Способности и классы'!H$5</f>
        <v>6</v>
      </c>
      <c r="AC126" s="42" t="s">
        <v>705</v>
      </c>
      <c r="AD126" s="42"/>
      <c r="AE126" s="38">
        <v>1.375</v>
      </c>
      <c r="AF126" s="38">
        <v>30</v>
      </c>
      <c r="AG126" s="43"/>
      <c r="AH126" s="44">
        <f t="shared" si="71"/>
        <v>0.20833333333333334</v>
      </c>
      <c r="AI126" s="44">
        <f t="shared" si="72"/>
        <v>1699.9999999999998</v>
      </c>
      <c r="AJ126" s="44">
        <f t="shared" si="73"/>
        <v>9.5043525989459017</v>
      </c>
      <c r="AK126" s="44">
        <f t="shared" si="74"/>
        <v>0.88888888888888884</v>
      </c>
      <c r="AL126" s="44">
        <f t="shared" si="75"/>
        <v>34</v>
      </c>
      <c r="AM126" s="44">
        <f t="shared" si="76"/>
        <v>2.7241037612818135</v>
      </c>
      <c r="AN126" s="44">
        <f t="shared" si="77"/>
        <v>1.6279069767441861</v>
      </c>
      <c r="AO126" s="44">
        <f t="shared" si="78"/>
        <v>56.666666666666671</v>
      </c>
      <c r="AP126" s="44">
        <f t="shared" si="79"/>
        <v>3.1699460922922937</v>
      </c>
      <c r="AQ126" s="44">
        <f t="shared" si="80"/>
        <v>2.4390243902439028</v>
      </c>
      <c r="AR126" s="44">
        <f t="shared" si="81"/>
        <v>12.142857142857144</v>
      </c>
      <c r="AS126" s="44">
        <f t="shared" si="82"/>
        <v>1.9003863265378942</v>
      </c>
      <c r="AT126" s="44">
        <f t="shared" si="83"/>
        <v>3.3333333333333335</v>
      </c>
      <c r="AU126" s="44">
        <f t="shared" si="84"/>
        <v>7.0833333333333321</v>
      </c>
      <c r="AV126" s="44">
        <f t="shared" si="85"/>
        <v>1.457737973711325</v>
      </c>
      <c r="AW126" s="44">
        <f t="shared" si="86"/>
        <v>4.4444444444444446</v>
      </c>
      <c r="AX126" s="44">
        <f t="shared" si="87"/>
        <v>6.2962962962962958</v>
      </c>
      <c r="AY126" s="44">
        <f t="shared" si="88"/>
        <v>1.2432037088271708</v>
      </c>
      <c r="AZ126" s="44">
        <f t="shared" si="89"/>
        <v>5.5882352941176476</v>
      </c>
      <c r="BA126" s="44">
        <f t="shared" si="90"/>
        <v>4.25</v>
      </c>
      <c r="BB126" s="44">
        <f t="shared" si="91"/>
        <v>0.80884171388800241</v>
      </c>
      <c r="BC126" s="44">
        <f t="shared" si="92"/>
        <v>6.875</v>
      </c>
      <c r="BD126" s="44">
        <f t="shared" si="93"/>
        <v>10.625</v>
      </c>
      <c r="BE126" s="44">
        <f t="shared" si="94"/>
        <v>1.5121797722720145</v>
      </c>
      <c r="BF126" s="44">
        <f t="shared" si="95"/>
        <v>8.3333333333333339</v>
      </c>
      <c r="BG126" s="44">
        <f t="shared" si="96"/>
        <v>3.4</v>
      </c>
      <c r="BH126" s="44">
        <f t="shared" si="97"/>
        <v>0.40799999999999997</v>
      </c>
      <c r="BI126" s="44">
        <f t="shared" si="98"/>
        <v>11.522633744855966</v>
      </c>
      <c r="BJ126" s="44">
        <f t="shared" si="99"/>
        <v>3.4</v>
      </c>
      <c r="BK126" s="44">
        <f t="shared" si="100"/>
        <v>0.2950714285714286</v>
      </c>
      <c r="BL126" s="44">
        <f t="shared" si="101"/>
        <v>15.5</v>
      </c>
      <c r="BM126" s="44">
        <f t="shared" si="102"/>
        <v>2.8333333333333335</v>
      </c>
      <c r="BN126" s="44">
        <f t="shared" si="103"/>
        <v>0.18279569892473119</v>
      </c>
      <c r="BO126" s="44">
        <f t="shared" si="104"/>
        <v>21.118012422360248</v>
      </c>
      <c r="BP126" s="44">
        <f t="shared" si="105"/>
        <v>2.4285714285714284</v>
      </c>
      <c r="BQ126" s="44">
        <f t="shared" si="106"/>
        <v>0.11499999999999999</v>
      </c>
      <c r="BR126" s="44">
        <f t="shared" si="107"/>
        <v>29.365079365079364</v>
      </c>
      <c r="BS126" s="44">
        <f t="shared" si="108"/>
        <v>3.7362637362637363</v>
      </c>
      <c r="BT126" s="44">
        <f t="shared" si="109"/>
        <v>0.14105095420309591</v>
      </c>
      <c r="BU126" s="44">
        <f t="shared" si="110"/>
        <v>44.444444444444443</v>
      </c>
      <c r="BV126" s="44">
        <f t="shared" si="111"/>
        <v>2.125</v>
      </c>
      <c r="BW126" s="44">
        <f t="shared" si="112"/>
        <v>9.4764270925666486E-2</v>
      </c>
      <c r="BX126" s="44">
        <f t="shared" si="113"/>
        <v>67.187499999999986</v>
      </c>
      <c r="BY126" s="44">
        <f t="shared" si="114"/>
        <v>2.125</v>
      </c>
      <c r="BZ126" s="44">
        <f t="shared" si="115"/>
        <v>0.11548990736425392</v>
      </c>
      <c r="CA126" s="44">
        <f t="shared" si="116"/>
        <v>109.52380952380952</v>
      </c>
      <c r="CB126" s="44">
        <f t="shared" si="117"/>
        <v>1.8888888888888888</v>
      </c>
      <c r="CC126" s="44">
        <f t="shared" si="118"/>
        <v>0.13132546139874857</v>
      </c>
      <c r="CD126" s="44">
        <f t="shared" si="119"/>
        <v>204.16666666666671</v>
      </c>
      <c r="CE126" s="44">
        <f t="shared" si="120"/>
        <v>1.8888888888888888</v>
      </c>
      <c r="CF126" s="44">
        <f t="shared" si="121"/>
        <v>0.15363445687513433</v>
      </c>
      <c r="CG126" s="44">
        <f t="shared" si="122"/>
        <v>577.77777777777794</v>
      </c>
      <c r="CH126" s="44">
        <f t="shared" si="123"/>
        <v>1.7</v>
      </c>
      <c r="CI126" s="44">
        <f t="shared" si="124"/>
        <v>0.15042624975415825</v>
      </c>
      <c r="CJ126" s="44">
        <f t="shared" si="125"/>
        <v>43999.999999999964</v>
      </c>
      <c r="CK126" s="44">
        <f t="shared" si="126"/>
        <v>1.7</v>
      </c>
      <c r="CL126" s="44">
        <f t="shared" si="127"/>
        <v>6.1153873048324703E-2</v>
      </c>
      <c r="CM126" s="44">
        <f t="shared" si="128"/>
        <v>47999.999999999956</v>
      </c>
      <c r="CN126" s="44">
        <f t="shared" si="129"/>
        <v>1.5454545454545454</v>
      </c>
      <c r="CO126" s="44">
        <f t="shared" si="130"/>
        <v>7.5327533923473994E-2</v>
      </c>
      <c r="CP126">
        <f t="shared" si="131"/>
        <v>0.23222610621258855</v>
      </c>
      <c r="CQ126">
        <f t="shared" si="132"/>
        <v>91.765347922756519</v>
      </c>
      <c r="CR126">
        <f t="shared" si="133"/>
        <v>92</v>
      </c>
    </row>
    <row r="127" spans="1:96" ht="21">
      <c r="A127" s="248"/>
      <c r="B127" s="76" t="s">
        <v>30</v>
      </c>
      <c r="C127" s="84" t="s">
        <v>21</v>
      </c>
      <c r="D127" s="69">
        <v>4</v>
      </c>
      <c r="E127" s="69">
        <v>18</v>
      </c>
      <c r="F127" s="70" t="str">
        <f t="shared" si="138"/>
        <v>4-8</v>
      </c>
      <c r="G127" s="70">
        <f t="shared" si="69"/>
        <v>6</v>
      </c>
      <c r="H127" s="70">
        <v>4</v>
      </c>
      <c r="I127" s="70">
        <v>8</v>
      </c>
      <c r="J127" s="70">
        <v>1</v>
      </c>
      <c r="K127" s="102">
        <v>10</v>
      </c>
      <c r="L127" s="69" t="s">
        <v>269</v>
      </c>
      <c r="M127" s="69">
        <v>1</v>
      </c>
      <c r="N127" s="70" t="str">
        <f>IF(ISNUMBER(O127),AVERAGE(O127:P127),"-")</f>
        <v>-</v>
      </c>
      <c r="O127" s="71" t="s">
        <v>257</v>
      </c>
      <c r="P127" s="71" t="s">
        <v>257</v>
      </c>
      <c r="Q127" s="69" t="s">
        <v>257</v>
      </c>
      <c r="R127" s="69" t="s">
        <v>257</v>
      </c>
      <c r="S127" s="69" t="s">
        <v>257</v>
      </c>
      <c r="T127" s="93">
        <v>14</v>
      </c>
      <c r="U127" s="69" t="s">
        <v>318</v>
      </c>
      <c r="V127" s="69">
        <v>1</v>
      </c>
      <c r="W127" s="69">
        <v>5</v>
      </c>
      <c r="X127" s="93">
        <v>9</v>
      </c>
      <c r="Y127" s="69">
        <v>1</v>
      </c>
      <c r="Z127" s="72" t="s">
        <v>252</v>
      </c>
      <c r="AA127" s="69">
        <f>'Способности и классы'!$G$20</f>
        <v>1.2</v>
      </c>
      <c r="AB127" s="69">
        <v>0</v>
      </c>
      <c r="AC127" s="73" t="s">
        <v>568</v>
      </c>
      <c r="AD127" s="73"/>
      <c r="AE127" s="69">
        <v>1.2</v>
      </c>
      <c r="AF127" s="69">
        <v>0</v>
      </c>
      <c r="AG127" s="74"/>
      <c r="AH127" s="75">
        <f t="shared" si="71"/>
        <v>0.17543859649122806</v>
      </c>
      <c r="AI127" s="75">
        <f t="shared" si="72"/>
        <v>3600.0000000000005</v>
      </c>
      <c r="AJ127" s="75">
        <f t="shared" si="73"/>
        <v>11.968627182586975</v>
      </c>
      <c r="AK127" s="75">
        <f t="shared" si="74"/>
        <v>0.72727272727272729</v>
      </c>
      <c r="AL127" s="75">
        <f t="shared" si="75"/>
        <v>2399.9999999999995</v>
      </c>
      <c r="AM127" s="75">
        <f t="shared" si="76"/>
        <v>9.2809265034650057</v>
      </c>
      <c r="AN127" s="75">
        <f t="shared" si="77"/>
        <v>1.346153846153846</v>
      </c>
      <c r="AO127" s="75">
        <f t="shared" si="78"/>
        <v>120</v>
      </c>
      <c r="AP127" s="75">
        <f t="shared" si="79"/>
        <v>4.3030672022857104</v>
      </c>
      <c r="AQ127" s="75">
        <f t="shared" si="80"/>
        <v>2.0408163265306123</v>
      </c>
      <c r="AR127" s="75">
        <f t="shared" si="81"/>
        <v>36</v>
      </c>
      <c r="AS127" s="75">
        <f t="shared" si="82"/>
        <v>3.1520959743004386</v>
      </c>
      <c r="AT127" s="75">
        <f t="shared" si="83"/>
        <v>2.8260869565217392</v>
      </c>
      <c r="AU127" s="75">
        <f t="shared" si="84"/>
        <v>15</v>
      </c>
      <c r="AV127" s="75">
        <f t="shared" si="85"/>
        <v>2.3038429433649132</v>
      </c>
      <c r="AW127" s="75">
        <f t="shared" si="86"/>
        <v>3.6363636363636362</v>
      </c>
      <c r="AX127" s="75">
        <f t="shared" si="87"/>
        <v>12.857142857142858</v>
      </c>
      <c r="AY127" s="75">
        <f t="shared" si="88"/>
        <v>2.2019032224081729</v>
      </c>
      <c r="AZ127" s="75">
        <f t="shared" si="89"/>
        <v>4.6341463414634152</v>
      </c>
      <c r="BA127" s="75">
        <f t="shared" si="90"/>
        <v>7.4999999999999991</v>
      </c>
      <c r="BB127" s="75">
        <f t="shared" si="91"/>
        <v>1.4522651888734885</v>
      </c>
      <c r="BC127" s="75">
        <f t="shared" si="92"/>
        <v>5.7894736842105265</v>
      </c>
      <c r="BD127" s="75">
        <f t="shared" si="93"/>
        <v>14.999999999999998</v>
      </c>
      <c r="BE127" s="75">
        <f t="shared" si="94"/>
        <v>2.4704698957790669</v>
      </c>
      <c r="BF127" s="75">
        <f t="shared" si="95"/>
        <v>6.9444444444444446</v>
      </c>
      <c r="BG127" s="75">
        <f t="shared" si="96"/>
        <v>6</v>
      </c>
      <c r="BH127" s="75">
        <f t="shared" si="97"/>
        <v>0.86399999999999999</v>
      </c>
      <c r="BI127" s="75">
        <f t="shared" si="98"/>
        <v>8.4848484848484844</v>
      </c>
      <c r="BJ127" s="75">
        <f t="shared" si="99"/>
        <v>4.5</v>
      </c>
      <c r="BK127" s="75">
        <f t="shared" si="100"/>
        <v>0.53035714285714286</v>
      </c>
      <c r="BL127" s="75">
        <f t="shared" si="101"/>
        <v>11.481481481481481</v>
      </c>
      <c r="BM127" s="75">
        <f t="shared" si="102"/>
        <v>4.5</v>
      </c>
      <c r="BN127" s="75">
        <f t="shared" si="103"/>
        <v>0.39193548387096777</v>
      </c>
      <c r="BO127" s="75">
        <f t="shared" si="104"/>
        <v>15.178571428571431</v>
      </c>
      <c r="BP127" s="75">
        <f t="shared" si="105"/>
        <v>4.5</v>
      </c>
      <c r="BQ127" s="75">
        <f t="shared" si="106"/>
        <v>0.2964705882352941</v>
      </c>
      <c r="BR127" s="75">
        <f t="shared" si="107"/>
        <v>21.142857142857142</v>
      </c>
      <c r="BS127" s="75">
        <f t="shared" si="108"/>
        <v>5.5384615384615383</v>
      </c>
      <c r="BT127" s="75">
        <f t="shared" si="109"/>
        <v>0.28010070073250992</v>
      </c>
      <c r="BU127" s="75">
        <f t="shared" si="110"/>
        <v>30.303030303030301</v>
      </c>
      <c r="BV127" s="75">
        <f t="shared" si="111"/>
        <v>3.6</v>
      </c>
      <c r="BW127" s="75">
        <f t="shared" si="112"/>
        <v>0.19185924958919623</v>
      </c>
      <c r="BX127" s="75">
        <f t="shared" si="113"/>
        <v>45.263157894736842</v>
      </c>
      <c r="BY127" s="75">
        <f t="shared" si="114"/>
        <v>3</v>
      </c>
      <c r="BZ127" s="75">
        <f t="shared" si="115"/>
        <v>0.18338349809438287</v>
      </c>
      <c r="CA127" s="75">
        <f t="shared" si="116"/>
        <v>67.647058823529406</v>
      </c>
      <c r="CB127" s="75">
        <f t="shared" si="117"/>
        <v>3</v>
      </c>
      <c r="CC127" s="75">
        <f t="shared" si="118"/>
        <v>0.21058923544891017</v>
      </c>
      <c r="CD127" s="75">
        <f t="shared" si="119"/>
        <v>116.66666666666666</v>
      </c>
      <c r="CE127" s="75">
        <f t="shared" si="120"/>
        <v>3</v>
      </c>
      <c r="CF127" s="75">
        <f t="shared" si="121"/>
        <v>0.23124363417534632</v>
      </c>
      <c r="CG127" s="75">
        <f t="shared" si="122"/>
        <v>236.3636363636364</v>
      </c>
      <c r="CH127" s="75">
        <f t="shared" si="123"/>
        <v>2.5714285714285716</v>
      </c>
      <c r="CI127" s="75">
        <f t="shared" si="124"/>
        <v>0.23008747902819998</v>
      </c>
      <c r="CJ127" s="75">
        <f t="shared" si="125"/>
        <v>611.1111111111112</v>
      </c>
      <c r="CK127" s="75">
        <f t="shared" si="126"/>
        <v>2.5714285714285716</v>
      </c>
      <c r="CL127" s="75">
        <f t="shared" si="127"/>
        <v>0.22213394440312698</v>
      </c>
      <c r="CM127" s="75">
        <f t="shared" si="128"/>
        <v>47999.999999999956</v>
      </c>
      <c r="CN127" s="75">
        <f t="shared" si="129"/>
        <v>2.5714285714285716</v>
      </c>
      <c r="CO127" s="75">
        <f t="shared" si="130"/>
        <v>8.5552618587124513E-2</v>
      </c>
      <c r="CP127">
        <f t="shared" si="131"/>
        <v>0.80721597344174112</v>
      </c>
      <c r="CQ127">
        <f t="shared" si="132"/>
        <v>91.790111817105497</v>
      </c>
      <c r="CR127">
        <f t="shared" si="133"/>
        <v>92</v>
      </c>
    </row>
    <row r="128" spans="1:96" ht="30">
      <c r="A128" s="248"/>
      <c r="B128" s="83" t="s">
        <v>230</v>
      </c>
      <c r="C128" s="91" t="s">
        <v>296</v>
      </c>
      <c r="D128" s="45">
        <v>4</v>
      </c>
      <c r="E128" s="45">
        <v>12</v>
      </c>
      <c r="F128" s="46" t="str">
        <f t="shared" si="138"/>
        <v>3-6</v>
      </c>
      <c r="G128" s="46">
        <f t="shared" si="69"/>
        <v>4.5</v>
      </c>
      <c r="H128" s="45">
        <v>3</v>
      </c>
      <c r="I128" s="45">
        <v>6</v>
      </c>
      <c r="J128" s="45">
        <v>3</v>
      </c>
      <c r="K128" s="109">
        <v>9</v>
      </c>
      <c r="L128" s="45" t="s">
        <v>602</v>
      </c>
      <c r="M128" s="45">
        <v>1</v>
      </c>
      <c r="N128" s="46"/>
      <c r="O128" s="45"/>
      <c r="P128" s="45"/>
      <c r="Q128" s="45"/>
      <c r="R128" s="45"/>
      <c r="S128" s="45"/>
      <c r="T128" s="100">
        <v>7</v>
      </c>
      <c r="U128" s="45" t="s">
        <v>315</v>
      </c>
      <c r="V128" s="45">
        <v>1</v>
      </c>
      <c r="W128" s="45">
        <v>4</v>
      </c>
      <c r="X128" s="100">
        <v>8</v>
      </c>
      <c r="Y128" s="45">
        <v>1</v>
      </c>
      <c r="Z128" s="47" t="s">
        <v>233</v>
      </c>
      <c r="AA128" s="45">
        <f>'Способности и классы'!$G$28</f>
        <v>1.1499999999999999</v>
      </c>
      <c r="AB128" s="45">
        <v>0</v>
      </c>
      <c r="AC128" s="48" t="s">
        <v>724</v>
      </c>
      <c r="AD128" s="48" t="s">
        <v>604</v>
      </c>
      <c r="AE128" s="45">
        <v>1.6</v>
      </c>
      <c r="AF128" s="45">
        <v>24</v>
      </c>
      <c r="AG128" s="49"/>
      <c r="AH128" s="50">
        <f t="shared" si="71"/>
        <v>0.1722652885443583</v>
      </c>
      <c r="AI128" s="50">
        <f t="shared" si="72"/>
        <v>1599.9999999999998</v>
      </c>
      <c r="AJ128" s="50">
        <f t="shared" si="73"/>
        <v>9.817039799514621</v>
      </c>
      <c r="AK128" s="50">
        <f t="shared" si="74"/>
        <v>0.72267389340560084</v>
      </c>
      <c r="AL128" s="50">
        <f t="shared" si="75"/>
        <v>30</v>
      </c>
      <c r="AM128" s="50">
        <f t="shared" si="76"/>
        <v>2.786116000270964</v>
      </c>
      <c r="AN128" s="50">
        <f t="shared" si="77"/>
        <v>1.3295346628679963</v>
      </c>
      <c r="AO128" s="50">
        <f t="shared" si="78"/>
        <v>40</v>
      </c>
      <c r="AP128" s="50">
        <f t="shared" si="79"/>
        <v>3.0232015823624625</v>
      </c>
      <c r="AQ128" s="50">
        <f t="shared" si="80"/>
        <v>2.0020020020020017</v>
      </c>
      <c r="AR128" s="50">
        <f t="shared" si="81"/>
        <v>6.666666666666667</v>
      </c>
      <c r="AS128" s="50">
        <f t="shared" si="82"/>
        <v>1.6179969305932287</v>
      </c>
      <c r="AT128" s="50">
        <f t="shared" si="83"/>
        <v>2.7513227513227516</v>
      </c>
      <c r="AU128" s="50">
        <f t="shared" si="84"/>
        <v>5.7142857142857153</v>
      </c>
      <c r="AV128" s="50">
        <f t="shared" si="85"/>
        <v>1.4411533842457842</v>
      </c>
      <c r="AW128" s="50">
        <f t="shared" si="86"/>
        <v>3.5914702581369249</v>
      </c>
      <c r="AX128" s="50">
        <f t="shared" si="87"/>
        <v>3.75</v>
      </c>
      <c r="AY128" s="50">
        <f t="shared" si="88"/>
        <v>1.0273640648628963</v>
      </c>
      <c r="AZ128" s="50">
        <f t="shared" si="89"/>
        <v>4.5400238948626042</v>
      </c>
      <c r="BA128" s="50">
        <f t="shared" si="90"/>
        <v>2.6666666666666665</v>
      </c>
      <c r="BB128" s="50">
        <f t="shared" si="91"/>
        <v>0.6620727451059274</v>
      </c>
      <c r="BC128" s="50">
        <f t="shared" si="92"/>
        <v>5.6194125159642399</v>
      </c>
      <c r="BD128" s="50">
        <f t="shared" si="93"/>
        <v>6</v>
      </c>
      <c r="BE128" s="50">
        <f t="shared" si="94"/>
        <v>1.0642344645332555</v>
      </c>
      <c r="BF128" s="50">
        <f t="shared" si="95"/>
        <v>6.8587105624142657</v>
      </c>
      <c r="BG128" s="50">
        <f t="shared" si="96"/>
        <v>2</v>
      </c>
      <c r="BH128" s="50">
        <f t="shared" si="97"/>
        <v>0.29160000000000003</v>
      </c>
      <c r="BI128" s="50">
        <f t="shared" si="98"/>
        <v>8.2962962962962958</v>
      </c>
      <c r="BJ128" s="50">
        <f t="shared" si="99"/>
        <v>1.7142857142857142</v>
      </c>
      <c r="BK128" s="50">
        <f t="shared" si="100"/>
        <v>0.2066326530612245</v>
      </c>
      <c r="BL128" s="50">
        <f t="shared" si="101"/>
        <v>9.9838969404186795</v>
      </c>
      <c r="BM128" s="50">
        <f t="shared" si="102"/>
        <v>1.5</v>
      </c>
      <c r="BN128" s="50">
        <f t="shared" si="103"/>
        <v>0.15024193548387096</v>
      </c>
      <c r="BO128" s="50">
        <f t="shared" si="104"/>
        <v>11.992945326278658</v>
      </c>
      <c r="BP128" s="50">
        <f t="shared" si="105"/>
        <v>1.5</v>
      </c>
      <c r="BQ128" s="50">
        <f t="shared" si="106"/>
        <v>0.12507352941176472</v>
      </c>
      <c r="BR128" s="50">
        <f t="shared" si="107"/>
        <v>14.42495126705653</v>
      </c>
      <c r="BS128" s="50">
        <f t="shared" si="108"/>
        <v>2.0512820512820511</v>
      </c>
      <c r="BT128" s="50">
        <f t="shared" si="109"/>
        <v>0.15677090812394331</v>
      </c>
      <c r="BU128" s="50">
        <f t="shared" si="110"/>
        <v>17.429193899782135</v>
      </c>
      <c r="BV128" s="50">
        <f t="shared" si="111"/>
        <v>1.2</v>
      </c>
      <c r="BW128" s="50">
        <f t="shared" si="112"/>
        <v>0.12571165879897167</v>
      </c>
      <c r="BX128" s="50">
        <f t="shared" si="113"/>
        <v>21.234567901234566</v>
      </c>
      <c r="BY128" s="50">
        <f t="shared" si="114"/>
        <v>1.2</v>
      </c>
      <c r="BZ128" s="50">
        <f t="shared" si="115"/>
        <v>0.16599160960301051</v>
      </c>
      <c r="CA128" s="50">
        <f t="shared" si="116"/>
        <v>26.210826210826209</v>
      </c>
      <c r="CB128" s="50">
        <f t="shared" si="117"/>
        <v>1.0909090909090908</v>
      </c>
      <c r="CC128" s="50">
        <f t="shared" si="118"/>
        <v>0.20401115989005061</v>
      </c>
      <c r="CD128" s="50">
        <f t="shared" si="119"/>
        <v>32.996632996632989</v>
      </c>
      <c r="CE128" s="50">
        <f t="shared" si="120"/>
        <v>1</v>
      </c>
      <c r="CF128" s="50">
        <f t="shared" si="121"/>
        <v>0.24695177351560582</v>
      </c>
      <c r="CG128" s="50">
        <f t="shared" si="122"/>
        <v>42.798353909465021</v>
      </c>
      <c r="CH128" s="50">
        <f t="shared" si="123"/>
        <v>1</v>
      </c>
      <c r="CI128" s="50">
        <f t="shared" si="124"/>
        <v>0.29497567502591515</v>
      </c>
      <c r="CJ128" s="50">
        <f t="shared" si="125"/>
        <v>1629.6296296296296</v>
      </c>
      <c r="CK128" s="50">
        <f t="shared" si="126"/>
        <v>0.92307692307692313</v>
      </c>
      <c r="CL128" s="50">
        <f t="shared" si="127"/>
        <v>0.12797229836516533</v>
      </c>
      <c r="CM128" s="50">
        <f t="shared" si="128"/>
        <v>1777.7777777777776</v>
      </c>
      <c r="CN128" s="50">
        <f t="shared" si="129"/>
        <v>0.8571428571428571</v>
      </c>
      <c r="CO128" s="50">
        <f t="shared" si="130"/>
        <v>0.1481814821134611</v>
      </c>
      <c r="CP128">
        <f t="shared" si="131"/>
        <v>0.3812073606977141</v>
      </c>
      <c r="CQ128">
        <f t="shared" si="132"/>
        <v>91.993048142055727</v>
      </c>
      <c r="CR128">
        <f t="shared" si="133"/>
        <v>92</v>
      </c>
    </row>
    <row r="129" spans="1:99" ht="30">
      <c r="A129" s="248"/>
      <c r="B129" s="76" t="s">
        <v>30</v>
      </c>
      <c r="C129" s="84" t="s">
        <v>22</v>
      </c>
      <c r="D129" s="69">
        <v>4</v>
      </c>
      <c r="E129" s="69">
        <v>19</v>
      </c>
      <c r="F129" s="70" t="str">
        <f t="shared" si="138"/>
        <v>5-10</v>
      </c>
      <c r="G129" s="70">
        <f t="shared" si="69"/>
        <v>7.5</v>
      </c>
      <c r="H129" s="70">
        <v>5</v>
      </c>
      <c r="I129" s="70">
        <v>10</v>
      </c>
      <c r="J129" s="70">
        <v>1</v>
      </c>
      <c r="K129" s="102">
        <v>9</v>
      </c>
      <c r="L129" s="69" t="s">
        <v>270</v>
      </c>
      <c r="M129" s="69">
        <v>1</v>
      </c>
      <c r="N129" s="70" t="str">
        <f t="shared" ref="N129:N138" si="139">IF(ISNUMBER(O129),AVERAGE(O129:P129),"-")</f>
        <v>-</v>
      </c>
      <c r="O129" s="71" t="s">
        <v>257</v>
      </c>
      <c r="P129" s="71" t="s">
        <v>257</v>
      </c>
      <c r="Q129" s="69" t="s">
        <v>257</v>
      </c>
      <c r="R129" s="69" t="s">
        <v>257</v>
      </c>
      <c r="S129" s="69" t="s">
        <v>257</v>
      </c>
      <c r="T129" s="93">
        <v>6</v>
      </c>
      <c r="U129" s="69" t="s">
        <v>314</v>
      </c>
      <c r="V129" s="69">
        <v>1</v>
      </c>
      <c r="W129" s="69">
        <v>5</v>
      </c>
      <c r="X129" s="93">
        <v>10</v>
      </c>
      <c r="Y129" s="69">
        <v>1</v>
      </c>
      <c r="Z129" s="72" t="s">
        <v>240</v>
      </c>
      <c r="AA129" s="69">
        <f>'Способности и классы'!$G$30</f>
        <v>1.9360000000000004</v>
      </c>
      <c r="AB129" s="69">
        <v>0</v>
      </c>
      <c r="AC129" s="73" t="s">
        <v>536</v>
      </c>
      <c r="AD129" s="73"/>
      <c r="AE129" s="69">
        <v>1.5</v>
      </c>
      <c r="AF129" s="69">
        <v>0</v>
      </c>
      <c r="AG129" s="74"/>
      <c r="AH129" s="75">
        <f t="shared" si="71"/>
        <v>0.1388888888888889</v>
      </c>
      <c r="AI129" s="75">
        <f t="shared" si="72"/>
        <v>7600.0000000000009</v>
      </c>
      <c r="AJ129" s="75">
        <f t="shared" si="73"/>
        <v>15.294543611216882</v>
      </c>
      <c r="AK129" s="75">
        <f t="shared" si="74"/>
        <v>0.58823529411764708</v>
      </c>
      <c r="AL129" s="75">
        <f t="shared" si="75"/>
        <v>95.000000000000014</v>
      </c>
      <c r="AM129" s="75">
        <f t="shared" si="76"/>
        <v>4.0480646966531824</v>
      </c>
      <c r="AN129" s="75">
        <f t="shared" si="77"/>
        <v>1.0769230769230769</v>
      </c>
      <c r="AO129" s="75">
        <f t="shared" si="78"/>
        <v>63.333333333333336</v>
      </c>
      <c r="AP129" s="75">
        <f t="shared" si="79"/>
        <v>3.7589841148868235</v>
      </c>
      <c r="AQ129" s="75">
        <f t="shared" si="80"/>
        <v>1.639344262295082</v>
      </c>
      <c r="AR129" s="75">
        <f t="shared" si="81"/>
        <v>15.83333333333333</v>
      </c>
      <c r="AS129" s="75">
        <f t="shared" si="82"/>
        <v>2.4771988856103122</v>
      </c>
      <c r="AT129" s="75">
        <f t="shared" si="83"/>
        <v>2.2413793103448278</v>
      </c>
      <c r="AU129" s="75">
        <f t="shared" si="84"/>
        <v>9.5</v>
      </c>
      <c r="AV129" s="75">
        <f t="shared" si="85"/>
        <v>2.0587524228186198</v>
      </c>
      <c r="AW129" s="75">
        <f t="shared" si="86"/>
        <v>2.9090909090909092</v>
      </c>
      <c r="AX129" s="75">
        <f t="shared" si="87"/>
        <v>7.916666666666667</v>
      </c>
      <c r="AY129" s="75">
        <f t="shared" si="88"/>
        <v>1.8695654185893951</v>
      </c>
      <c r="AZ129" s="75">
        <f t="shared" si="89"/>
        <v>3.7254901960784315</v>
      </c>
      <c r="BA129" s="75">
        <f t="shared" si="90"/>
        <v>5.4285714285714288</v>
      </c>
      <c r="BB129" s="75">
        <f t="shared" si="91"/>
        <v>1.3387952169474315</v>
      </c>
      <c r="BC129" s="75">
        <f t="shared" si="92"/>
        <v>4.5833333333333339</v>
      </c>
      <c r="BD129" s="75">
        <f t="shared" si="93"/>
        <v>7.9166666666666652</v>
      </c>
      <c r="BE129" s="75">
        <f t="shared" si="94"/>
        <v>1.6807103325539796</v>
      </c>
      <c r="BF129" s="75">
        <f t="shared" si="95"/>
        <v>5.5555555555555554</v>
      </c>
      <c r="BG129" s="75">
        <f t="shared" si="96"/>
        <v>3.0158730158730158</v>
      </c>
      <c r="BH129" s="75">
        <f t="shared" si="97"/>
        <v>0.54285714285714282</v>
      </c>
      <c r="BI129" s="75">
        <f t="shared" si="98"/>
        <v>7.588075880758808</v>
      </c>
      <c r="BJ129" s="75">
        <f t="shared" si="99"/>
        <v>2.7142857142857144</v>
      </c>
      <c r="BK129" s="75">
        <f t="shared" si="100"/>
        <v>0.35770408163265305</v>
      </c>
      <c r="BL129" s="75">
        <f t="shared" si="101"/>
        <v>10.197368421052632</v>
      </c>
      <c r="BM129" s="75">
        <f t="shared" si="102"/>
        <v>2.375</v>
      </c>
      <c r="BN129" s="75">
        <f t="shared" si="103"/>
        <v>0.23290322580645162</v>
      </c>
      <c r="BO129" s="75">
        <f t="shared" si="104"/>
        <v>14.285714285714286</v>
      </c>
      <c r="BP129" s="75">
        <f t="shared" si="105"/>
        <v>2.1111111111111112</v>
      </c>
      <c r="BQ129" s="75">
        <f t="shared" si="106"/>
        <v>0.14777777777777779</v>
      </c>
      <c r="BR129" s="75">
        <f t="shared" si="107"/>
        <v>19.892473118279572</v>
      </c>
      <c r="BS129" s="75">
        <f t="shared" si="108"/>
        <v>3.2478632478632474</v>
      </c>
      <c r="BT129" s="75">
        <f t="shared" si="109"/>
        <v>0.17875718513675576</v>
      </c>
      <c r="BU129" s="75">
        <f t="shared" si="110"/>
        <v>28.571428571428573</v>
      </c>
      <c r="BV129" s="75">
        <f t="shared" si="111"/>
        <v>1.9</v>
      </c>
      <c r="BW129" s="75">
        <f t="shared" si="112"/>
        <v>0.1223733291469923</v>
      </c>
      <c r="BX129" s="75">
        <f t="shared" si="113"/>
        <v>44.791666666666671</v>
      </c>
      <c r="BY129" s="75">
        <f t="shared" si="114"/>
        <v>1.7272727272727273</v>
      </c>
      <c r="BZ129" s="75">
        <f t="shared" si="115"/>
        <v>0.13072309097197049</v>
      </c>
      <c r="CA129" s="75">
        <f t="shared" si="116"/>
        <v>73.015873015872998</v>
      </c>
      <c r="CB129" s="75">
        <f t="shared" si="117"/>
        <v>1.5833333333333333</v>
      </c>
      <c r="CC129" s="75">
        <f t="shared" si="118"/>
        <v>0.14725753837646363</v>
      </c>
      <c r="CD129" s="75">
        <f t="shared" si="119"/>
        <v>136.11111111111114</v>
      </c>
      <c r="CE129" s="75">
        <f t="shared" si="120"/>
        <v>1.5833333333333333</v>
      </c>
      <c r="CF129" s="75">
        <f t="shared" si="121"/>
        <v>0.1683726356520733</v>
      </c>
      <c r="CG129" s="75">
        <f t="shared" si="122"/>
        <v>371.42857142857156</v>
      </c>
      <c r="CH129" s="75">
        <f t="shared" si="123"/>
        <v>1.4615384615384615</v>
      </c>
      <c r="CI129" s="75">
        <f t="shared" si="124"/>
        <v>0.16533083369728324</v>
      </c>
      <c r="CJ129" s="75">
        <f t="shared" si="125"/>
        <v>999.99999999999898</v>
      </c>
      <c r="CK129" s="75">
        <f t="shared" si="126"/>
        <v>1.3571428571428572</v>
      </c>
      <c r="CL129" s="75">
        <f t="shared" si="127"/>
        <v>0.16273165093939074</v>
      </c>
      <c r="CM129" s="75">
        <f t="shared" si="128"/>
        <v>47999.999999999956</v>
      </c>
      <c r="CN129" s="75">
        <f t="shared" si="129"/>
        <v>1.2666666666666666</v>
      </c>
      <c r="CO129" s="75">
        <f t="shared" si="130"/>
        <v>7.1672949354277427E-2</v>
      </c>
      <c r="CP129">
        <f t="shared" si="131"/>
        <v>0.84901627467764729</v>
      </c>
      <c r="CQ129">
        <f t="shared" si="132"/>
        <v>93.662642446581359</v>
      </c>
      <c r="CR129">
        <f t="shared" si="133"/>
        <v>94</v>
      </c>
    </row>
    <row r="130" spans="1:99" ht="21">
      <c r="A130" s="248"/>
      <c r="B130" s="81" t="s">
        <v>186</v>
      </c>
      <c r="C130" s="89" t="s">
        <v>176</v>
      </c>
      <c r="D130" s="51">
        <v>4</v>
      </c>
      <c r="E130" s="51">
        <v>15</v>
      </c>
      <c r="F130" s="52" t="str">
        <f t="shared" si="138"/>
        <v>6-9</v>
      </c>
      <c r="G130" s="52">
        <f t="shared" si="69"/>
        <v>7.5</v>
      </c>
      <c r="H130" s="51">
        <v>6</v>
      </c>
      <c r="I130" s="51">
        <v>9</v>
      </c>
      <c r="J130" s="51">
        <v>1</v>
      </c>
      <c r="K130" s="107">
        <v>10</v>
      </c>
      <c r="L130" s="51" t="s">
        <v>272</v>
      </c>
      <c r="M130" s="51">
        <v>1</v>
      </c>
      <c r="N130" s="52" t="str">
        <f t="shared" si="139"/>
        <v>-</v>
      </c>
      <c r="O130" s="51" t="s">
        <v>257</v>
      </c>
      <c r="P130" s="51" t="s">
        <v>257</v>
      </c>
      <c r="Q130" s="51" t="s">
        <v>257</v>
      </c>
      <c r="R130" s="51" t="s">
        <v>257</v>
      </c>
      <c r="S130" s="51" t="s">
        <v>257</v>
      </c>
      <c r="T130" s="98">
        <v>12</v>
      </c>
      <c r="U130" s="51" t="s">
        <v>330</v>
      </c>
      <c r="V130" s="51">
        <v>1</v>
      </c>
      <c r="W130" s="51">
        <v>4</v>
      </c>
      <c r="X130" s="98">
        <v>11</v>
      </c>
      <c r="Y130" s="51">
        <v>1</v>
      </c>
      <c r="Z130" s="53" t="s">
        <v>233</v>
      </c>
      <c r="AA130" s="51">
        <f>'Способности и классы'!$G$28</f>
        <v>1.1499999999999999</v>
      </c>
      <c r="AB130" s="51">
        <v>0</v>
      </c>
      <c r="AC130" s="54" t="s">
        <v>566</v>
      </c>
      <c r="AD130" s="54"/>
      <c r="AE130" s="51">
        <v>1.54</v>
      </c>
      <c r="AF130" s="51">
        <v>0</v>
      </c>
      <c r="AG130" s="55"/>
      <c r="AH130" s="56">
        <f t="shared" si="71"/>
        <v>0.1388888888888889</v>
      </c>
      <c r="AI130" s="56">
        <f t="shared" si="72"/>
        <v>11999.999999999989</v>
      </c>
      <c r="AJ130" s="56">
        <f t="shared" si="73"/>
        <v>17.144642578192794</v>
      </c>
      <c r="AK130" s="56">
        <f t="shared" si="74"/>
        <v>0.58823529411764708</v>
      </c>
      <c r="AL130" s="56">
        <f t="shared" si="75"/>
        <v>150.00000000000003</v>
      </c>
      <c r="AM130" s="56">
        <f t="shared" si="76"/>
        <v>4.5898506018150673</v>
      </c>
      <c r="AN130" s="56">
        <f t="shared" si="77"/>
        <v>1.0769230769230769</v>
      </c>
      <c r="AO130" s="56">
        <f t="shared" si="78"/>
        <v>100</v>
      </c>
      <c r="AP130" s="56">
        <f t="shared" si="79"/>
        <v>4.3605370199791746</v>
      </c>
      <c r="AQ130" s="56">
        <f t="shared" si="80"/>
        <v>1.639344262295082</v>
      </c>
      <c r="AR130" s="56">
        <f t="shared" si="81"/>
        <v>24.999999999999996</v>
      </c>
      <c r="AS130" s="56">
        <f t="shared" si="82"/>
        <v>2.9737738453667255</v>
      </c>
      <c r="AT130" s="56">
        <f t="shared" si="83"/>
        <v>2.2413793103448278</v>
      </c>
      <c r="AU130" s="56">
        <f t="shared" si="84"/>
        <v>18.75</v>
      </c>
      <c r="AV130" s="56">
        <f t="shared" si="85"/>
        <v>2.8922974631570342</v>
      </c>
      <c r="AW130" s="56">
        <f t="shared" si="86"/>
        <v>2.9090909090909092</v>
      </c>
      <c r="AX130" s="56">
        <f t="shared" si="87"/>
        <v>10</v>
      </c>
      <c r="AY130" s="56">
        <f t="shared" si="88"/>
        <v>2.1634740569512303</v>
      </c>
      <c r="AZ130" s="56">
        <f t="shared" si="89"/>
        <v>3.7254901960784315</v>
      </c>
      <c r="BA130" s="56">
        <f t="shared" si="90"/>
        <v>8.3333333333333339</v>
      </c>
      <c r="BB130" s="56">
        <f t="shared" si="91"/>
        <v>1.8662395119298825</v>
      </c>
      <c r="BC130" s="56">
        <f t="shared" si="92"/>
        <v>4.5833333333333339</v>
      </c>
      <c r="BD130" s="56">
        <f t="shared" si="93"/>
        <v>9.375</v>
      </c>
      <c r="BE130" s="56">
        <f t="shared" si="94"/>
        <v>1.9735600317648381</v>
      </c>
      <c r="BF130" s="56">
        <f t="shared" si="95"/>
        <v>5.5555555555555554</v>
      </c>
      <c r="BG130" s="56">
        <f t="shared" si="96"/>
        <v>4.6875</v>
      </c>
      <c r="BH130" s="56">
        <f t="shared" si="97"/>
        <v>0.84375</v>
      </c>
      <c r="BI130" s="56">
        <f t="shared" si="98"/>
        <v>6.8292682926829276</v>
      </c>
      <c r="BJ130" s="56">
        <f t="shared" si="99"/>
        <v>3.3333333333333335</v>
      </c>
      <c r="BK130" s="56">
        <f t="shared" si="100"/>
        <v>0.48809523809523808</v>
      </c>
      <c r="BL130" s="56">
        <f t="shared" si="101"/>
        <v>9.064327485380117</v>
      </c>
      <c r="BM130" s="56">
        <f t="shared" si="102"/>
        <v>3</v>
      </c>
      <c r="BN130" s="56">
        <f t="shared" si="103"/>
        <v>0.33096774193548389</v>
      </c>
      <c r="BO130" s="56">
        <f t="shared" si="104"/>
        <v>12.499999999999998</v>
      </c>
      <c r="BP130" s="56">
        <f t="shared" si="105"/>
        <v>2.5</v>
      </c>
      <c r="BQ130" s="56">
        <f t="shared" si="106"/>
        <v>0.20000000000000004</v>
      </c>
      <c r="BR130" s="56">
        <f t="shared" si="107"/>
        <v>17.050691244239633</v>
      </c>
      <c r="BS130" s="56">
        <f t="shared" si="108"/>
        <v>3.8461538461538458</v>
      </c>
      <c r="BT130" s="56">
        <f t="shared" si="109"/>
        <v>0.24300792031861695</v>
      </c>
      <c r="BU130" s="56">
        <f t="shared" si="110"/>
        <v>23.80952380952381</v>
      </c>
      <c r="BV130" s="56">
        <f t="shared" si="111"/>
        <v>2.5</v>
      </c>
      <c r="BW130" s="56">
        <f t="shared" si="112"/>
        <v>0.17434990167035905</v>
      </c>
      <c r="BX130" s="56">
        <f t="shared" si="113"/>
        <v>35.833333333333336</v>
      </c>
      <c r="BY130" s="56">
        <f t="shared" si="114"/>
        <v>2.1428571428571428</v>
      </c>
      <c r="BZ130" s="56">
        <f t="shared" si="115"/>
        <v>0.17196547195246822</v>
      </c>
      <c r="CA130" s="56">
        <f t="shared" si="116"/>
        <v>54.761904761904759</v>
      </c>
      <c r="CB130" s="56">
        <f t="shared" si="117"/>
        <v>2.1428571428571428</v>
      </c>
      <c r="CC130" s="56">
        <f t="shared" si="118"/>
        <v>0.19781414201873612</v>
      </c>
      <c r="CD130" s="56">
        <f t="shared" si="119"/>
        <v>90.740740740740719</v>
      </c>
      <c r="CE130" s="56">
        <f t="shared" si="120"/>
        <v>1.875</v>
      </c>
      <c r="CF130" s="56">
        <f t="shared" si="121"/>
        <v>0.21187493423455991</v>
      </c>
      <c r="CG130" s="56">
        <f t="shared" si="122"/>
        <v>185.71428571428578</v>
      </c>
      <c r="CH130" s="56">
        <f t="shared" si="123"/>
        <v>1.875</v>
      </c>
      <c r="CI130" s="56">
        <f t="shared" si="124"/>
        <v>0.22456945598562922</v>
      </c>
      <c r="CJ130" s="56">
        <f t="shared" si="125"/>
        <v>500.00000000000006</v>
      </c>
      <c r="CK130" s="56">
        <f t="shared" si="126"/>
        <v>1.6666666666666667</v>
      </c>
      <c r="CL130" s="56">
        <f t="shared" si="127"/>
        <v>0.20834911255240374</v>
      </c>
      <c r="CM130" s="56">
        <f t="shared" si="128"/>
        <v>47999.999999999956</v>
      </c>
      <c r="CN130" s="56">
        <f t="shared" si="129"/>
        <v>1.6666666666666667</v>
      </c>
      <c r="CO130" s="56">
        <f t="shared" si="130"/>
        <v>7.6762989193281783E-2</v>
      </c>
      <c r="CP130">
        <f t="shared" si="131"/>
        <v>0.85688421584613661</v>
      </c>
      <c r="CQ130">
        <f t="shared" si="132"/>
        <v>94.0088753632985</v>
      </c>
      <c r="CR130">
        <f t="shared" si="133"/>
        <v>95</v>
      </c>
    </row>
    <row r="131" spans="1:99" ht="21">
      <c r="A131" s="248"/>
      <c r="B131" s="78" t="s">
        <v>99</v>
      </c>
      <c r="C131" s="86" t="s">
        <v>94</v>
      </c>
      <c r="D131" s="57">
        <v>4</v>
      </c>
      <c r="E131" s="57">
        <v>32</v>
      </c>
      <c r="F131" s="58">
        <f t="shared" si="138"/>
        <v>6</v>
      </c>
      <c r="G131" s="58">
        <f t="shared" si="69"/>
        <v>6</v>
      </c>
      <c r="H131" s="57">
        <v>6</v>
      </c>
      <c r="I131" s="57">
        <v>6</v>
      </c>
      <c r="J131" s="57">
        <v>1</v>
      </c>
      <c r="K131" s="104">
        <v>7</v>
      </c>
      <c r="L131" s="57" t="s">
        <v>271</v>
      </c>
      <c r="M131" s="57">
        <v>1</v>
      </c>
      <c r="N131" s="58" t="str">
        <f t="shared" si="139"/>
        <v>-</v>
      </c>
      <c r="O131" s="57" t="s">
        <v>257</v>
      </c>
      <c r="P131" s="57" t="s">
        <v>257</v>
      </c>
      <c r="Q131" s="57" t="s">
        <v>257</v>
      </c>
      <c r="R131" s="57" t="s">
        <v>257</v>
      </c>
      <c r="S131" s="57" t="s">
        <v>257</v>
      </c>
      <c r="T131" s="95">
        <v>8</v>
      </c>
      <c r="U131" s="57" t="s">
        <v>313</v>
      </c>
      <c r="V131" s="57">
        <v>1</v>
      </c>
      <c r="W131" s="57">
        <v>6</v>
      </c>
      <c r="X131" s="95">
        <v>6</v>
      </c>
      <c r="Y131" s="57">
        <v>1</v>
      </c>
      <c r="Z131" s="59" t="s">
        <v>94</v>
      </c>
      <c r="AA131" s="57">
        <f>'Способности и классы'!$G$26</f>
        <v>1</v>
      </c>
      <c r="AB131" s="57">
        <v>0</v>
      </c>
      <c r="AC131" s="60" t="s">
        <v>527</v>
      </c>
      <c r="AD131" s="60"/>
      <c r="AE131" s="57">
        <v>3.1</v>
      </c>
      <c r="AF131" s="57">
        <v>0</v>
      </c>
      <c r="AG131" s="61"/>
      <c r="AH131" s="62">
        <f t="shared" si="71"/>
        <v>0.17543859649122806</v>
      </c>
      <c r="AI131" s="62">
        <f t="shared" si="72"/>
        <v>2560</v>
      </c>
      <c r="AJ131" s="62">
        <f t="shared" si="73"/>
        <v>10.99078482021789</v>
      </c>
      <c r="AK131" s="62">
        <f t="shared" si="74"/>
        <v>0.72727272727272729</v>
      </c>
      <c r="AL131" s="62">
        <f t="shared" si="75"/>
        <v>53.333333333333336</v>
      </c>
      <c r="AM131" s="62">
        <f t="shared" si="76"/>
        <v>3.2580511043570457</v>
      </c>
      <c r="AN131" s="62">
        <f t="shared" si="77"/>
        <v>1.346153846153846</v>
      </c>
      <c r="AO131" s="62">
        <f t="shared" si="78"/>
        <v>106.66666666666667</v>
      </c>
      <c r="AP131" s="62">
        <f t="shared" si="79"/>
        <v>4.1414608366395065</v>
      </c>
      <c r="AQ131" s="62">
        <f t="shared" si="80"/>
        <v>2.0408163265306123</v>
      </c>
      <c r="AR131" s="62">
        <f t="shared" si="81"/>
        <v>13.333333333333332</v>
      </c>
      <c r="AS131" s="62">
        <f t="shared" si="82"/>
        <v>2.1186241899889349</v>
      </c>
      <c r="AT131" s="62">
        <f t="shared" si="83"/>
        <v>2.8260869565217392</v>
      </c>
      <c r="AU131" s="62">
        <f t="shared" si="84"/>
        <v>11.851851851851851</v>
      </c>
      <c r="AV131" s="62">
        <f t="shared" si="85"/>
        <v>2.0478603941021452</v>
      </c>
      <c r="AW131" s="62">
        <f t="shared" si="86"/>
        <v>3.6363636363636362</v>
      </c>
      <c r="AX131" s="62">
        <f t="shared" si="87"/>
        <v>8</v>
      </c>
      <c r="AY131" s="62">
        <f t="shared" si="88"/>
        <v>1.6368699485261482</v>
      </c>
      <c r="AZ131" s="62">
        <f t="shared" si="89"/>
        <v>4.6341463414634152</v>
      </c>
      <c r="BA131" s="62">
        <f t="shared" si="90"/>
        <v>8</v>
      </c>
      <c r="BB131" s="62">
        <f t="shared" si="91"/>
        <v>1.526750912160461</v>
      </c>
      <c r="BC131" s="62">
        <f t="shared" si="92"/>
        <v>6.4327485380116958</v>
      </c>
      <c r="BD131" s="62">
        <f t="shared" si="93"/>
        <v>16</v>
      </c>
      <c r="BE131" s="62">
        <f t="shared" si="94"/>
        <v>2.376496819974808</v>
      </c>
      <c r="BF131" s="62">
        <f t="shared" si="95"/>
        <v>8.6805555555555554</v>
      </c>
      <c r="BG131" s="62">
        <f t="shared" si="96"/>
        <v>5.333333333333333</v>
      </c>
      <c r="BH131" s="62">
        <f t="shared" si="97"/>
        <v>0.61439999999999995</v>
      </c>
      <c r="BI131" s="62">
        <f t="shared" si="98"/>
        <v>12.121212121212123</v>
      </c>
      <c r="BJ131" s="62">
        <f t="shared" si="99"/>
        <v>5.333333333333333</v>
      </c>
      <c r="BK131" s="62">
        <f t="shared" si="100"/>
        <v>0.43999999999999989</v>
      </c>
      <c r="BL131" s="62">
        <f t="shared" si="101"/>
        <v>17.222222222222225</v>
      </c>
      <c r="BM131" s="62">
        <f t="shared" si="102"/>
        <v>4.5714285714285712</v>
      </c>
      <c r="BN131" s="62">
        <f t="shared" si="103"/>
        <v>0.2654377880184331</v>
      </c>
      <c r="BO131" s="62">
        <f t="shared" si="104"/>
        <v>24.285714285714288</v>
      </c>
      <c r="BP131" s="62">
        <f t="shared" si="105"/>
        <v>4</v>
      </c>
      <c r="BQ131" s="62">
        <f t="shared" si="106"/>
        <v>0.16470588235294115</v>
      </c>
      <c r="BR131" s="62">
        <f t="shared" si="107"/>
        <v>37</v>
      </c>
      <c r="BS131" s="62">
        <f t="shared" si="108"/>
        <v>6.1538461538461533</v>
      </c>
      <c r="BT131" s="62">
        <f t="shared" si="109"/>
        <v>0.18192721241951468</v>
      </c>
      <c r="BU131" s="62">
        <f t="shared" si="110"/>
        <v>60.606060606060595</v>
      </c>
      <c r="BV131" s="62">
        <f t="shared" si="111"/>
        <v>3.5555555555555554</v>
      </c>
      <c r="BW131" s="62">
        <f t="shared" si="112"/>
        <v>0.11104610886144003</v>
      </c>
      <c r="BX131" s="62">
        <f t="shared" si="113"/>
        <v>113.15789473684214</v>
      </c>
      <c r="BY131" s="62">
        <f t="shared" si="114"/>
        <v>3.2</v>
      </c>
      <c r="BZ131" s="62">
        <f t="shared" si="115"/>
        <v>0.10768760037561902</v>
      </c>
      <c r="CA131" s="62">
        <f t="shared" si="116"/>
        <v>270.58823529411774</v>
      </c>
      <c r="CB131" s="62">
        <f t="shared" si="117"/>
        <v>3.2</v>
      </c>
      <c r="CC131" s="62">
        <f t="shared" si="118"/>
        <v>0.10874781357122421</v>
      </c>
      <c r="CD131" s="62">
        <f t="shared" si="119"/>
        <v>699.99999999999943</v>
      </c>
      <c r="CE131" s="62">
        <f t="shared" si="120"/>
        <v>2.9090909090909092</v>
      </c>
      <c r="CF131" s="62">
        <f t="shared" si="121"/>
        <v>0.1115484914176809</v>
      </c>
      <c r="CG131" s="62">
        <f t="shared" si="122"/>
        <v>945.45454545454447</v>
      </c>
      <c r="CH131" s="62">
        <f t="shared" si="123"/>
        <v>2.6666666666666665</v>
      </c>
      <c r="CI131" s="62">
        <f t="shared" si="124"/>
        <v>0.14837359701321531</v>
      </c>
      <c r="CJ131" s="62">
        <f t="shared" si="125"/>
        <v>1222.222222222221</v>
      </c>
      <c r="CK131" s="62">
        <f t="shared" si="126"/>
        <v>2.6666666666666665</v>
      </c>
      <c r="CL131" s="62">
        <f t="shared" si="127"/>
        <v>0.18542790989097144</v>
      </c>
      <c r="CM131" s="62">
        <f t="shared" si="128"/>
        <v>47999.999999999956</v>
      </c>
      <c r="CN131" s="62">
        <f t="shared" si="129"/>
        <v>2.4615384615384617</v>
      </c>
      <c r="CO131" s="62">
        <f t="shared" si="130"/>
        <v>8.46235708322116E-2</v>
      </c>
      <c r="CP131">
        <f t="shared" si="131"/>
        <v>0.86235894650435141</v>
      </c>
      <c r="CQ131">
        <f t="shared" si="132"/>
        <v>94.248669780507328</v>
      </c>
      <c r="CR131">
        <f t="shared" si="133"/>
        <v>95</v>
      </c>
    </row>
    <row r="132" spans="1:99" ht="45">
      <c r="A132" s="248"/>
      <c r="B132" s="77" t="s">
        <v>119</v>
      </c>
      <c r="C132" s="85" t="s">
        <v>109</v>
      </c>
      <c r="D132" s="20">
        <v>4</v>
      </c>
      <c r="E132" s="20">
        <v>25</v>
      </c>
      <c r="F132" s="21">
        <f t="shared" si="138"/>
        <v>6</v>
      </c>
      <c r="G132" s="21">
        <f t="shared" ref="G132:G195" si="140">IF(ISNUMBER(H132),AVERAGE(H132:I132),"-")</f>
        <v>6</v>
      </c>
      <c r="H132" s="20">
        <v>6</v>
      </c>
      <c r="I132" s="20">
        <v>6</v>
      </c>
      <c r="J132" s="20">
        <v>1</v>
      </c>
      <c r="K132" s="103">
        <v>8</v>
      </c>
      <c r="L132" s="20" t="s">
        <v>271</v>
      </c>
      <c r="M132" s="20">
        <v>1</v>
      </c>
      <c r="N132" s="21" t="str">
        <f t="shared" si="139"/>
        <v>-</v>
      </c>
      <c r="O132" s="20" t="s">
        <v>257</v>
      </c>
      <c r="P132" s="20" t="s">
        <v>257</v>
      </c>
      <c r="Q132" s="20" t="s">
        <v>257</v>
      </c>
      <c r="R132" s="20" t="s">
        <v>257</v>
      </c>
      <c r="S132" s="20" t="s">
        <v>257</v>
      </c>
      <c r="T132" s="94">
        <v>6</v>
      </c>
      <c r="U132" s="20" t="s">
        <v>329</v>
      </c>
      <c r="V132" s="20">
        <v>1</v>
      </c>
      <c r="W132" s="20">
        <v>5</v>
      </c>
      <c r="X132" s="94">
        <v>8</v>
      </c>
      <c r="Y132" s="20">
        <v>1</v>
      </c>
      <c r="Z132" s="22" t="s">
        <v>242</v>
      </c>
      <c r="AA132" s="20">
        <f>'Способности и классы'!$G$11</f>
        <v>1.33</v>
      </c>
      <c r="AB132" s="20">
        <v>0</v>
      </c>
      <c r="AC132" s="23" t="s">
        <v>727</v>
      </c>
      <c r="AD132" s="23" t="s">
        <v>591</v>
      </c>
      <c r="AE132" s="20">
        <f>1.2*1.2*1.4</f>
        <v>2.016</v>
      </c>
      <c r="AF132" s="20">
        <v>12</v>
      </c>
      <c r="AG132" s="24"/>
      <c r="AH132" s="25">
        <f t="shared" ref="AH132:AH195" si="141">IF($G132="-","-",CU$4/(IF($G132*(1-CU$5*$M132/22.22222) &lt; 0.75, 0.025, ROUND($G132*(1-CU$5*$M132/22.22222),1))*IF(LEFT($AC132,7)="Стрелок",IF($K132+CU$10 &gt; 20, 1, $K132/20),(1-IF($K132&gt;CU$8,0,IF((CU$8-$K132)&gt;=10,0.95,(CU$8-$K132)/10)))))/($J132)/SQRT($Y132))</f>
        <v>0.17543859649122806</v>
      </c>
      <c r="AI132" s="25">
        <f t="shared" ref="AI132:AI195" si="142">$E132/(IF(CU$6*(1-$T132*$V132/22.22222) &lt; 0.75, 0.025, ROUND(CU$6*(1-$T132*$V132/22.22222), 0))*IF(CU$9=0,(1-IF(CU$7&gt;$X132,0,IF($X132-CU$7 &gt;= 10,0.95,($X132-CU$7)/10))),IF(CU$7+$W132 &gt; 20, 1, CU$7/20)))</f>
        <v>3333.3333333333326</v>
      </c>
      <c r="AJ132" s="25">
        <f t="shared" ref="AJ132:AJ195" si="143">IF(AH132="-",0,POWER(AI132/AH132,AJ$2))</f>
        <v>11.740548859440183</v>
      </c>
      <c r="AK132" s="25">
        <f t="shared" ref="AK132:AK195" si="144">IF($G132="-","-",CX$4/(IF($G132*(1-CX$5*$M132/22.22222) &lt; 0.75, 0.025, ROUND($G132*(1-CX$5*$M132/22.22222),1))*IF(LEFT($AC132,7)="Стрелок",IF($K132+CX$10 &gt; 20, 1, $K132/20),(1-IF($K132&gt;CX$8,0,IF((CX$8-$K132)&gt;=10,0.95,(CX$8-$K132)/10)))))/($J132)/SQRT($Y132))</f>
        <v>0.72727272727272729</v>
      </c>
      <c r="AL132" s="25">
        <f t="shared" ref="AL132:AL195" si="145">$E132/(IF(CX$6*(1-$T132*$V132/22.22222) &lt; 0.75, 0.025, ROUND(CX$6*(1-$T132*$V132/22.22222), 0))*IF(CX$9=0,(1-IF(CX$7&gt;$X132,0,IF($X132-CX$7 &gt;= 10,0.95,($X132-CX$7)/10))),IF(CX$7+$W132 &gt; 20, 1, CX$7/20)))</f>
        <v>62.5</v>
      </c>
      <c r="AM132" s="25">
        <f t="shared" ref="AM132:AM195" si="146">IF(AK132="-",0,POWER(AL132/AK132,AM$2))</f>
        <v>3.4033001021689051</v>
      </c>
      <c r="AN132" s="25">
        <f t="shared" ref="AN132:AN195" si="147">IF($G132="-","-",DA$4/(IF($G132*(1-DA$5*$M132/22.22222) &lt; 0.75, 0.025, ROUND($G132*(1-DA$5*$M132/22.22222),1))*IF(LEFT($AC132,7)="Стрелок",IF($K132+DA$10 &gt; 20, 1, $K132/20),(1-IF($K132&gt;DA$8,0,IF((DA$8-$K132)&gt;=10,0.95,(DA$8-$K132)/10)))))/($J132)/SQRT($Y132))</f>
        <v>1.346153846153846</v>
      </c>
      <c r="AO132" s="25">
        <f t="shared" ref="AO132:AO195" si="148">$E132/(IF(DA$6*(1-$T132*$V132/22.22222) &lt; 0.75, 0.025, ROUND(DA$6*(1-$T132*$V132/22.22222), 0))*IF(DA$9=0,(1-IF(DA$7&gt;$X132,0,IF($X132-DA$7 &gt;= 10,0.95,($X132-DA$7)/10))),IF(DA$7+$W132 &gt; 20, 1, DA$7/20)))</f>
        <v>83.333333333333343</v>
      </c>
      <c r="AP132" s="25">
        <f t="shared" ref="AP132:AP195" si="149">IF(AN132="-",0,POWER(AO132/AN132,AP$2))</f>
        <v>3.8221728100677477</v>
      </c>
      <c r="AQ132" s="25">
        <f t="shared" ref="AQ132:AQ195" si="150">IF($G132="-","-",DD$4/(IF($G132*(1-DD$5*$M132/22.22222) &lt; 0.75, 0.025, ROUND($G132*(1-DD$5*$M132/22.22222),1))*IF(LEFT($AC132,7)="Стрелок",IF($K132+DD$10 &gt; 20, 1, $K132/20),(1-IF($K132&gt;DD$8,0,IF((DD$8-$K132)&gt;=10,0.95,(DD$8-$K132)/10)))))/($J132)/SQRT($Y132))</f>
        <v>2.0408163265306123</v>
      </c>
      <c r="AR132" s="25">
        <f t="shared" ref="AR132:AR195" si="151">$E132/(IF(DD$6*(1-$T132*$V132/22.22222) &lt; 0.75, 0.025, ROUND(DD$6*(1-$T132*$V132/22.22222), 0))*IF(DD$9=0,(1-IF(DD$7&gt;$X132,0,IF($X132-DD$7 &gt;= 10,0.95,($X132-DD$7)/10))),IF(DD$7+$W132 &gt; 20, 1, DD$7/20)))</f>
        <v>13.888888888888891</v>
      </c>
      <c r="AS132" s="25">
        <f t="shared" ref="AS132:AS195" si="152">IF(AQ132="-",0,POWER(AR132/AQ132,AS$2))</f>
        <v>2.1535027636387554</v>
      </c>
      <c r="AT132" s="25">
        <f t="shared" ref="AT132:AT195" si="153">IF($G132="-","-",DG$4/(IF($G132*(1-DG$5*$M132/22.22222) &lt; 0.75, 0.025, ROUND($G132*(1-DG$5*$M132/22.22222),1))*IF(LEFT($AC132,7)="Стрелок",IF($K132+DG$10 &gt; 20, 1, $K132/20),(1-IF($K132&gt;DG$8,0,IF((DG$8-$K132)&gt;=10,0.95,(DG$8-$K132)/10)))))/($J132)/SQRT($Y132))</f>
        <v>2.8260869565217392</v>
      </c>
      <c r="AU132" s="25">
        <f t="shared" ref="AU132:AU195" si="154">$E132/(IF(DG$6*(1-$T132*$V132/22.22222) &lt; 0.75, 0.025, ROUND(DG$6*(1-$T132*$V132/22.22222), 0))*IF(DG$9=0,(1-IF(DG$7&gt;$X132,0,IF($X132-DG$7 &gt;= 10,0.95,($X132-DG$7)/10))),IF(DG$7+$W132 &gt; 20, 1, DG$7/20)))</f>
        <v>8.9285714285714288</v>
      </c>
      <c r="AV132" s="25">
        <f t="shared" ref="AV132:AV195" si="155">IF(AT132="-",0,POWER(AU132/AT132,AV$2))</f>
        <v>1.7774534197386607</v>
      </c>
      <c r="AW132" s="25">
        <f t="shared" ref="AW132:AW195" si="156">IF($G132="-","-",DJ$4/(IF($G132*(1-DJ$5*$M132/22.22222) &lt; 0.75, 0.025, ROUND($G132*(1-DJ$5*$M132/22.22222),1))*IF(LEFT($AC132,7)="Стрелок",IF($K132+DJ$10 &gt; 20, 1, $K132/20),(1-IF($K132&gt;DJ$8,0,IF((DJ$8-$K132)&gt;=10,0.95,(DJ$8-$K132)/10)))))/($J132)/SQRT($Y132))</f>
        <v>3.6363636363636362</v>
      </c>
      <c r="AX132" s="25">
        <f t="shared" ref="AX132:AX195" si="157">$E132/(IF(DJ$6*(1-$T132*$V132/22.22222) &lt; 0.75, 0.025, ROUND(DJ$6*(1-$T132*$V132/22.22222), 0))*IF(DJ$9=0,(1-IF(DJ$7&gt;$X132,0,IF($X132-DJ$7 &gt;= 10,0.95,($X132-DJ$7)/10))),IF(DJ$7+$W132 &gt; 20, 1, DJ$7/20)))</f>
        <v>7.8125</v>
      </c>
      <c r="AY132" s="25">
        <f t="shared" ref="AY132:AY195" si="158">IF(AW132="-",0,POWER(AX132/AW132,AY$2))</f>
        <v>1.6127858432213478</v>
      </c>
      <c r="AZ132" s="25">
        <f t="shared" ref="AZ132:AZ195" si="159">IF($G132="-","-",DM$4/(IF($G132*(1-DM$5*$M132/22.22222) &lt; 0.75, 0.025, ROUND($G132*(1-DM$5*$M132/22.22222),1))*IF(LEFT($AC132,7)="Стрелок",IF($K132+DM$10 &gt; 20, 1, $K132/20),(1-IF($K132&gt;DM$8,0,IF((DM$8-$K132)&gt;=10,0.95,(DM$8-$K132)/10)))))/($J132)/SQRT($Y132))</f>
        <v>4.6341463414634152</v>
      </c>
      <c r="BA132" s="25">
        <f t="shared" ref="BA132:BA195" si="160">$E132/(IF(DM$6*(1-$T132*$V132/22.22222) &lt; 0.75, 0.025, ROUND(DM$6*(1-$T132*$V132/22.22222), 0))*IF(DM$9=0,(1-IF(DM$7&gt;$X132,0,IF($X132-DM$7 &gt;= 10,0.95,($X132-DM$7)/10))),IF(DM$7+$W132 &gt; 20, 1, DM$7/20)))</f>
        <v>5.5555555555555554</v>
      </c>
      <c r="BB132" s="25">
        <f t="shared" ref="BB132:BB195" si="161">IF(AZ132="-",0,POWER(BA132/AZ132,BB$2))</f>
        <v>1.1508991167425904</v>
      </c>
      <c r="BC132" s="25">
        <f t="shared" ref="BC132:BC195" si="162">IF($G132="-","-",DP$4/(IF($G132*(1-DP$5*$M132/22.22222) &lt; 0.75, 0.025, ROUND($G132*(1-DP$5*$M132/22.22222),1))*IF(LEFT($AC132,7)="Стрелок",IF($K132+DP$10 &gt; 20, 1, $K132/20),(1-IF($K132&gt;DP$8,0,IF((DP$8-$K132)&gt;=10,0.95,(DP$8-$K132)/10)))))/($J132)/SQRT($Y132))</f>
        <v>5.7894736842105265</v>
      </c>
      <c r="BD132" s="25">
        <f t="shared" ref="BD132:BD195" si="163">$E132/(IF(DP$6*(1-$T132*$V132/22.22222) &lt; 0.75, 0.025, ROUND(DP$6*(1-$T132*$V132/22.22222), 0))*IF(DP$9=0,(1-IF(DP$7&gt;$X132,0,IF($X132-DP$7 &gt;= 10,0.95,($X132-DP$7)/10))),IF(DP$7+$W132 &gt; 20, 1, DP$7/20)))</f>
        <v>10.416666666666664</v>
      </c>
      <c r="BE132" s="25">
        <f t="shared" ref="BE132:BE195" si="164">IF(BC132="-",0,POWER(BD132/BC132,BE$2))</f>
        <v>1.7471701393412542</v>
      </c>
      <c r="BF132" s="25">
        <f t="shared" ref="BF132:BF195" si="165">IF($G132="-","-",DS$4/(IF($G132*(1-DS$5*$M132/22.22222) &lt; 0.75, 0.025, ROUND($G132*(1-DS$5*$M132/22.22222),1))*IF(LEFT($AC132,7)="Стрелок",IF($K132+DS$10 &gt; 20, 1, $K132/20),(1-IF($K132&gt;DS$8,0,IF((DS$8-$K132)&gt;=10,0.95,(DS$8-$K132)/10)))))/($J132)/SQRT($Y132))</f>
        <v>7.716049382716049</v>
      </c>
      <c r="BG132" s="25">
        <f t="shared" ref="BG132:BG195" si="166">$E132/(IF(DS$6*(1-$T132*$V132/22.22222) &lt; 0.75, 0.025, ROUND(DS$6*(1-$T132*$V132/22.22222), 0))*IF(DS$9=0,(1-IF(DS$7&gt;$X132,0,IF($X132-DS$7 &gt;= 10,0.95,($X132-DS$7)/10))),IF(DS$7+$W132 &gt; 20, 1, DS$7/20)))</f>
        <v>3.5714285714285716</v>
      </c>
      <c r="BH132" s="25">
        <f t="shared" ref="BH132:BH195" si="167">IF(BF132="-",0,POWER(BG132/BF132,BH$2))</f>
        <v>0.46285714285714291</v>
      </c>
      <c r="BI132" s="25">
        <f t="shared" ref="BI132:BI195" si="168">IF($G132="-","-",DV$4/(IF($G132*(1-DV$5*$M132/22.22222) &lt; 0.75, 0.025, ROUND($G132*(1-DV$5*$M132/22.22222),1))*IF(LEFT($AC132,7)="Стрелок",IF($K132+DV$10 &gt; 20, 1, $K132/20),(1-IF($K132&gt;DV$8,0,IF((DV$8-$K132)&gt;=10,0.95,(DV$8-$K132)/10)))))/($J132)/SQRT($Y132))</f>
        <v>10.606060606060606</v>
      </c>
      <c r="BJ132" s="25">
        <f t="shared" ref="BJ132:BJ195" si="169">$E132/(IF(DV$6*(1-$T132*$V132/22.22222) &lt; 0.75, 0.025, ROUND(DV$6*(1-$T132*$V132/22.22222), 0))*IF(DV$9=0,(1-IF(DV$7&gt;$X132,0,IF($X132-DV$7 &gt;= 10,0.95,($X132-DV$7)/10))),IF(DV$7+$W132 &gt; 20, 1, DV$7/20)))</f>
        <v>3.5714285714285716</v>
      </c>
      <c r="BK132" s="25">
        <f t="shared" ref="BK132:BK195" si="170">IF(BI132="-",0,POWER(BJ132/BI132,BK$2))</f>
        <v>0.33673469387755106</v>
      </c>
      <c r="BL132" s="25">
        <f t="shared" ref="BL132:BL195" si="171">IF($G132="-","-",DY$4/(IF($G132*(1-DY$5*$M132/22.22222) &lt; 0.75, 0.025, ROUND($G132*(1-DY$5*$M132/22.22222),1))*IF(LEFT($AC132,7)="Стрелок",IF($K132+DY$10 &gt; 20, 1, $K132/20),(1-IF($K132&gt;DY$8,0,IF((DY$8-$K132)&gt;=10,0.95,(DY$8-$K132)/10)))))/($J132)/SQRT($Y132))</f>
        <v>14.761904761904765</v>
      </c>
      <c r="BM132" s="25">
        <f t="shared" ref="BM132:BM195" si="172">$E132/(IF(DY$6*(1-$T132*$V132/22.22222) &lt; 0.75, 0.025, ROUND(DY$6*(1-$T132*$V132/22.22222), 0))*IF(DY$9=0,(1-IF(DY$7&gt;$X132,0,IF($X132-DY$7 &gt;= 10,0.95,($X132-DY$7)/10))),IF(DY$7+$W132 &gt; 20, 1, DY$7/20)))</f>
        <v>3.125</v>
      </c>
      <c r="BN132" s="25">
        <f t="shared" ref="BN132:BN195" si="173">IF(BL132="-",0,POWER(BM132/BL132,BN$2))</f>
        <v>0.21169354838709672</v>
      </c>
      <c r="BO132" s="25">
        <f t="shared" ref="BO132:BO195" si="174">IF($G132="-","-",EB$4/(IF($G132*(1-EB$5*$M132/22.22222) &lt; 0.75, 0.025, ROUND($G132*(1-EB$5*$M132/22.22222),1))*IF(LEFT($AC132,7)="Стрелок",IF($K132+EB$10 &gt; 20, 1, $K132/20),(1-IF($K132&gt;EB$8,0,IF((EB$8-$K132)&gt;=10,0.95,(EB$8-$K132)/10)))))/($J132)/SQRT($Y132))</f>
        <v>20.238095238095237</v>
      </c>
      <c r="BP132" s="25">
        <f t="shared" ref="BP132:BP195" si="175">$E132/(IF(EB$6*(1-$T132*$V132/22.22222) &lt; 0.75, 0.025, ROUND(EB$6*(1-$T132*$V132/22.22222), 0))*IF(EB$9=0,(1-IF(EB$7&gt;$X132,0,IF($X132-EB$7 &gt;= 10,0.95,($X132-EB$7)/10))),IF(EB$7+$W132 &gt; 20, 1, EB$7/20)))</f>
        <v>2.7777777777777777</v>
      </c>
      <c r="BQ132" s="25">
        <f t="shared" ref="BQ132:BQ195" si="176">IF(BO132="-",0,POWER(BP132/BO132,BQ$2))</f>
        <v>0.13725490196078433</v>
      </c>
      <c r="BR132" s="25">
        <f t="shared" ref="BR132:BR195" si="177">IF($G132="-","-",EE$4/(IF($G132*(1-EE$5*$M132/22.22222) &lt; 0.75, 0.025, ROUND($G132*(1-EE$5*$M132/22.22222),1))*IF(LEFT($AC132,7)="Стрелок",IF($K132+EE$10 &gt; 20, 1, $K132/20),(1-IF($K132&gt;EE$8,0,IF((EE$8-$K132)&gt;=10,0.95,(EE$8-$K132)/10)))))/($J132)/SQRT($Y132))</f>
        <v>29.6</v>
      </c>
      <c r="BS132" s="25">
        <f t="shared" ref="BS132:BS195" si="178">$E132/(IF(EE$6*(1-$T132*$V132/22.22222) &lt; 0.75, 0.025, ROUND(EE$6*(1-$T132*$V132/22.22222), 0))*IF(EE$9=0,(1-IF(EE$7&gt;$X132,0,IF($X132-EE$7 &gt;= 10,0.95,($X132-EE$7)/10))),IF(EE$7+$W132 &gt; 20, 1, EE$7/20)))</f>
        <v>4.2735042735042734</v>
      </c>
      <c r="BT132" s="25">
        <f t="shared" ref="BT132:BT195" si="179">IF(BR132="-",0,POWER(BS132/BR132,BT$2))</f>
        <v>0.15904419048145396</v>
      </c>
      <c r="BU132" s="25">
        <f t="shared" ref="BU132:BU195" si="180">IF($G132="-","-",EH$4/(IF($G132*(1-EH$5*$M132/22.22222) &lt; 0.75, 0.025, ROUND($G132*(1-EH$5*$M132/22.22222),1))*IF(LEFT($AC132,7)="Стрелок",IF($K132+EH$10 &gt; 20, 1, $K132/20),(1-IF($K132&gt;EH$8,0,IF((EH$8-$K132)&gt;=10,0.95,(EH$8-$K132)/10)))))/($J132)/SQRT($Y132))</f>
        <v>45.454545454545446</v>
      </c>
      <c r="BV132" s="25">
        <f t="shared" ref="BV132:BV195" si="181">$E132/(IF(EH$6*(1-$T132*$V132/22.22222) &lt; 0.75, 0.025, ROUND(EH$6*(1-$T132*$V132/22.22222), 0))*IF(EH$9=0,(1-IF(EH$7&gt;$X132,0,IF($X132-EH$7 &gt;= 10,0.95,($X132-EH$7)/10))),IF(EH$7+$W132 &gt; 20, 1, EH$7/20)))</f>
        <v>2.5</v>
      </c>
      <c r="BW132" s="25">
        <f t="shared" ref="BW132:BW195" si="182">IF(BU132="-",0,POWER(BV132/BU132,BW$2))</f>
        <v>0.10562849314504032</v>
      </c>
      <c r="BX132" s="25">
        <f t="shared" ref="BX132:BX195" si="183">IF($G132="-","-",EK$4/(IF($G132*(1-EK$5*$M132/22.22222) &lt; 0.75, 0.025, ROUND($G132*(1-EK$5*$M132/22.22222),1))*IF(LEFT($AC132,7)="Стрелок",IF($K132+EK$10 &gt; 20, 1, $K132/20),(1-IF($K132&gt;EK$8,0,IF((EK$8-$K132)&gt;=10,0.95,(EK$8-$K132)/10)))))/($J132)/SQRT($Y132))</f>
        <v>75.438596491228068</v>
      </c>
      <c r="BY132" s="25">
        <f t="shared" ref="BY132:BY195" si="184">$E132/(IF(EK$6*(1-$T132*$V132/22.22222) &lt; 0.75, 0.025, ROUND(EK$6*(1-$T132*$V132/22.22222), 0))*IF(EK$9=0,(1-IF(EK$7&gt;$X132,0,IF($X132-EK$7 &gt;= 10,0.95,($X132-EK$7)/10))),IF(EK$7+$W132 &gt; 20, 1, EK$7/20)))</f>
        <v>2.2727272727272729</v>
      </c>
      <c r="BZ132" s="25">
        <f t="shared" ref="BZ132:BZ195" si="185">IF(BX132="-",0,POWER(BY132/BX132,BZ$2))</f>
        <v>0.11203302880568064</v>
      </c>
      <c r="CA132" s="25">
        <f t="shared" ref="CA132:CA195" si="186">IF($G132="-","-",EN$4/(IF($G132*(1-EN$5*$M132/22.22222) &lt; 0.75, 0.025, ROUND($G132*(1-EN$5*$M132/22.22222),1))*IF(LEFT($AC132,7)="Стрелок",IF($K132+EN$10 &gt; 20, 1, $K132/20),(1-IF($K132&gt;EN$8,0,IF((EN$8-$K132)&gt;=10,0.95,(EN$8-$K132)/10)))))/($J132)/SQRT($Y132))</f>
        <v>135.29411764705887</v>
      </c>
      <c r="CB132" s="25">
        <f t="shared" ref="CB132:CB195" si="187">$E132/(IF(EN$6*(1-$T132*$V132/22.22222) &lt; 0.75, 0.025, ROUND(EN$6*(1-$T132*$V132/22.22222), 0))*IF(EN$9=0,(1-IF(EN$7&gt;$X132,0,IF($X132-EN$7 &gt;= 10,0.95,($X132-EN$7)/10))),IF(EN$7+$W132 &gt; 20, 1, EN$7/20)))</f>
        <v>2.0833333333333335</v>
      </c>
      <c r="CC132" s="25">
        <f t="shared" ref="CC132:CC195" si="188">IF(CA132="-",0,POWER(CB132/CA132,CC$2))</f>
        <v>0.12409089702567903</v>
      </c>
      <c r="CD132" s="25">
        <f t="shared" ref="CD132:CD195" si="189">IF($G132="-","-",EQ$4/(IF($G132*(1-EQ$5*$M132/22.22222) &lt; 0.75, 0.025, ROUND($G132*(1-EQ$5*$M132/22.22222),1))*IF(LEFT($AC132,7)="Стрелок",IF($K132+EQ$10 &gt; 20, 1, $K132/20),(1-IF($K132&gt;EQ$8,0,IF((EQ$8-$K132)&gt;=10,0.95,(EQ$8-$K132)/10)))))/($J132)/SQRT($Y132))</f>
        <v>350.00000000000011</v>
      </c>
      <c r="CE132" s="25">
        <f t="shared" ref="CE132:CE195" si="190">$E132/(IF(EQ$6*(1-$T132*$V132/22.22222) &lt; 0.75, 0.025, ROUND(EQ$6*(1-$T132*$V132/22.22222), 0))*IF(EQ$9=0,(1-IF(EQ$7&gt;$X132,0,IF($X132-EQ$7 &gt;= 10,0.95,($X132-EQ$7)/10))),IF(EQ$7+$W132 &gt; 20, 1, EQ$7/20)))</f>
        <v>2.0833333333333335</v>
      </c>
      <c r="CF132" s="25">
        <f t="shared" ref="CF132:CF195" si="191">IF(CD132="-",0,POWER(CE132/CD132,CF$2))</f>
        <v>0.12878826344807801</v>
      </c>
      <c r="CG132" s="25">
        <f t="shared" ref="CG132:CG195" si="192">IF($G132="-","-",ET$4/(IF($G132*(1-ET$5*$M132/22.22222) &lt; 0.75, 0.025, ROUND($G132*(1-ET$5*$M132/22.22222),1))*IF(LEFT($AC132,7)="Стрелок",IF($K132+ET$10 &gt; 20, 1, $K132/20),(1-IF($K132&gt;ET$8,0,IF((ET$8-$K132)&gt;=10,0.95,(ET$8-$K132)/10)))))/($J132)/SQRT($Y132))</f>
        <v>945.45454545454447</v>
      </c>
      <c r="CH132" s="25">
        <f t="shared" ref="CH132:CH195" si="193">$E132/(IF(ET$6*(1-$T132*$V132/22.22222) &lt; 0.75, 0.025, ROUND(ET$6*(1-$T132*$V132/22.22222), 0))*IF(ET$9=0,(1-IF(ET$7&gt;$X132,0,IF($X132-ET$7 &gt;= 10,0.95,($X132-ET$7)/10))),IF(ET$7+$W132 &gt; 20, 1, ET$7/20)))</f>
        <v>1.9230769230769231</v>
      </c>
      <c r="CI132" s="25">
        <f t="shared" ref="CI132:CI195" si="194">IF(CG132="-",0,POWER(CH132/CG132,CI$2))</f>
        <v>0.1334183915782709</v>
      </c>
      <c r="CJ132" s="25">
        <f t="shared" ref="CJ132:CJ195" si="195">IF($G132="-","-",EW$4/(IF($G132*(1-EW$5*$M132/22.22222) &lt; 0.75, 0.025, ROUND($G132*(1-EW$5*$M132/22.22222),1))*IF(LEFT($AC132,7)="Стрелок",IF($K132+EW$10 &gt; 20, 1, $K132/20),(1-IF($K132&gt;EW$8,0,IF((EW$8-$K132)&gt;=10,0.95,(EW$8-$K132)/10)))))/($J132)/SQRT($Y132))</f>
        <v>1222.222222222221</v>
      </c>
      <c r="CK132" s="25">
        <f t="shared" ref="CK132:CK195" si="196">$E132/(IF(EW$6*(1-$T132*$V132/22.22222) &lt; 0.75, 0.025, ROUND(EW$6*(1-$T132*$V132/22.22222), 0))*IF(EW$9=0,(1-IF(EW$7&gt;$X132,0,IF($X132-EW$7 &gt;= 10,0.95,($X132-EW$7)/10))),IF(EW$7+$W132 &gt; 20, 1, EW$7/20)))</f>
        <v>1.7857142857142858</v>
      </c>
      <c r="CL132" s="25">
        <f t="shared" ref="CL132:CL195" si="197">IF(CJ132="-",0,POWER(CK132/CJ132,CL$2))</f>
        <v>0.16606648532936338</v>
      </c>
      <c r="CM132" s="25">
        <f t="shared" ref="CM132:CM195" si="198">IF($G132="-","-",EZ$4/(IF($G132*(1-EZ$5*$M132/22.22222) &lt; 0.75, 0.025, ROUND($G132*(1-EZ$5*$M132/22.22222),1))*IF(LEFT($AC132,7)="Стрелок",IF($K132+EZ$10 &gt; 20, 1, $K132/20),(1-IF($K132&gt;EZ$8,0,IF((EZ$8-$K132)&gt;=10,0.95,(EZ$8-$K132)/10)))))/($J132)/SQRT($Y132))</f>
        <v>47999.999999999956</v>
      </c>
      <c r="CN132" s="25">
        <f t="shared" ref="CN132:CN195" si="199">$E132/(IF(EZ$6*(1-$T132*$V132/22.22222) &lt; 0.75, 0.025, ROUND(EZ$6*(1-$T132*$V132/22.22222), 0))*IF(EZ$9=0,(1-IF(EZ$7&gt;$X132,0,IF($X132-EZ$7 &gt;= 10,0.95,($X132-EZ$7)/10))),IF(EZ$7+$W132 &gt; 20, 1, EZ$7/20)))</f>
        <v>1.6666666666666667</v>
      </c>
      <c r="CO132" s="25">
        <f t="shared" ref="CO132:CO195" si="200">IF(CM132="-",0,POWER(CN132/CM132,CO$2))</f>
        <v>7.6762989193281783E-2</v>
      </c>
      <c r="CP132">
        <f t="shared" ref="CP132:CP195" si="201">POWER(AS132*AP132*AM132*AJ132*AV132*AY132*BB132*BE132*BH132*BK132*BN132*BQ132*BT132*BW132*BZ132*CC132*CF132*CI132*CL132*CO132,0.1)*$AA132*$AE132</f>
        <v>0.62031096054060364</v>
      </c>
      <c r="CQ132">
        <f t="shared" ref="CQ132:CQ195" si="202">POWER(CP132,0.4)*100+AF132+AB132</f>
        <v>94.612122810725936</v>
      </c>
      <c r="CR132">
        <f t="shared" ref="CR132:CR195" si="203">CEILING(CQ132,1)</f>
        <v>95</v>
      </c>
    </row>
    <row r="133" spans="1:99" ht="45">
      <c r="A133" s="248"/>
      <c r="B133" s="83" t="s">
        <v>230</v>
      </c>
      <c r="C133" s="91" t="s">
        <v>215</v>
      </c>
      <c r="D133" s="45">
        <v>4</v>
      </c>
      <c r="E133" s="45">
        <v>20</v>
      </c>
      <c r="F133" s="46">
        <f t="shared" si="138"/>
        <v>6</v>
      </c>
      <c r="G133" s="46">
        <f t="shared" si="140"/>
        <v>6</v>
      </c>
      <c r="H133" s="45">
        <v>6</v>
      </c>
      <c r="I133" s="45">
        <v>6</v>
      </c>
      <c r="J133" s="45">
        <v>1</v>
      </c>
      <c r="K133" s="109">
        <v>11</v>
      </c>
      <c r="L133" s="45" t="s">
        <v>279</v>
      </c>
      <c r="M133" s="45">
        <v>1</v>
      </c>
      <c r="N133" s="46" t="str">
        <f t="shared" si="139"/>
        <v>-</v>
      </c>
      <c r="O133" s="45" t="s">
        <v>257</v>
      </c>
      <c r="P133" s="45" t="s">
        <v>257</v>
      </c>
      <c r="Q133" s="45" t="s">
        <v>257</v>
      </c>
      <c r="R133" s="45" t="s">
        <v>257</v>
      </c>
      <c r="S133" s="45" t="s">
        <v>257</v>
      </c>
      <c r="T133" s="100">
        <v>6</v>
      </c>
      <c r="U133" s="45" t="s">
        <v>310</v>
      </c>
      <c r="V133" s="45">
        <v>1</v>
      </c>
      <c r="W133" s="45">
        <v>4</v>
      </c>
      <c r="X133" s="100">
        <v>11</v>
      </c>
      <c r="Y133" s="45">
        <v>2</v>
      </c>
      <c r="Z133" s="47" t="s">
        <v>231</v>
      </c>
      <c r="AA133" s="45">
        <f>'Способности и классы'!$G$16</f>
        <v>1.4</v>
      </c>
      <c r="AB133" s="45">
        <v>0</v>
      </c>
      <c r="AC133" s="48" t="s">
        <v>561</v>
      </c>
      <c r="AD133" s="48"/>
      <c r="AE133" s="45">
        <f>1.1*1.1</f>
        <v>1.2100000000000002</v>
      </c>
      <c r="AF133" s="45">
        <v>0</v>
      </c>
      <c r="AG133" s="49"/>
      <c r="AH133" s="50">
        <f t="shared" si="141"/>
        <v>0.12405382126079779</v>
      </c>
      <c r="AI133" s="50">
        <f t="shared" si="142"/>
        <v>15999.999999999985</v>
      </c>
      <c r="AJ133" s="50">
        <f t="shared" si="143"/>
        <v>18.950796107305383</v>
      </c>
      <c r="AK133" s="50">
        <f t="shared" si="144"/>
        <v>0.51425947722657994</v>
      </c>
      <c r="AL133" s="50">
        <f t="shared" si="145"/>
        <v>200.00000000000006</v>
      </c>
      <c r="AM133" s="50">
        <f t="shared" si="146"/>
        <v>5.1547560284713443</v>
      </c>
      <c r="AN133" s="50">
        <f t="shared" si="147"/>
        <v>0.9518745131357369</v>
      </c>
      <c r="AO133" s="50">
        <f t="shared" si="148"/>
        <v>66.666666666666671</v>
      </c>
      <c r="AP133" s="50">
        <f t="shared" si="149"/>
        <v>3.9786152118248319</v>
      </c>
      <c r="AQ133" s="50">
        <f t="shared" si="150"/>
        <v>1.4430750636460152</v>
      </c>
      <c r="AR133" s="50">
        <f t="shared" si="151"/>
        <v>22.222222222222218</v>
      </c>
      <c r="AS133" s="50">
        <f t="shared" si="152"/>
        <v>2.9853786706731187</v>
      </c>
      <c r="AT133" s="50">
        <f t="shared" si="153"/>
        <v>1.9983452511793733</v>
      </c>
      <c r="AU133" s="50">
        <f t="shared" si="154"/>
        <v>12.5</v>
      </c>
      <c r="AV133" s="50">
        <f t="shared" si="155"/>
        <v>2.5010348602198338</v>
      </c>
      <c r="AW133" s="50">
        <f t="shared" si="156"/>
        <v>2.5712973861328998</v>
      </c>
      <c r="AX133" s="50">
        <f t="shared" si="157"/>
        <v>10</v>
      </c>
      <c r="AY133" s="50">
        <f t="shared" si="158"/>
        <v>2.3369789861814847</v>
      </c>
      <c r="AZ133" s="50">
        <f t="shared" si="159"/>
        <v>3.2768363030596106</v>
      </c>
      <c r="BA133" s="50">
        <f t="shared" si="160"/>
        <v>6.666666666666667</v>
      </c>
      <c r="BB133" s="50">
        <f t="shared" si="161"/>
        <v>1.7340109904157979</v>
      </c>
      <c r="BC133" s="50">
        <f t="shared" si="162"/>
        <v>4.0937761016063279</v>
      </c>
      <c r="BD133" s="50">
        <f t="shared" si="163"/>
        <v>8.3333333333333321</v>
      </c>
      <c r="BE133" s="50">
        <f t="shared" si="164"/>
        <v>1.9645357401691208</v>
      </c>
      <c r="BF133" s="50">
        <f t="shared" si="165"/>
        <v>4.9104637582399135</v>
      </c>
      <c r="BG133" s="50">
        <f t="shared" si="166"/>
        <v>3.5714285714285712</v>
      </c>
      <c r="BH133" s="50">
        <f t="shared" si="167"/>
        <v>0.7273098320775917</v>
      </c>
      <c r="BI133" s="50">
        <f t="shared" si="168"/>
        <v>5.9996939009767658</v>
      </c>
      <c r="BJ133" s="50">
        <f t="shared" si="169"/>
        <v>3.1746031746031749</v>
      </c>
      <c r="BK133" s="50">
        <f t="shared" si="170"/>
        <v>0.52912752333687241</v>
      </c>
      <c r="BL133" s="50">
        <f t="shared" si="171"/>
        <v>7.3067700722609912</v>
      </c>
      <c r="BM133" s="50">
        <f t="shared" si="172"/>
        <v>2.5</v>
      </c>
      <c r="BN133" s="50">
        <f t="shared" si="173"/>
        <v>0.34214844250961979</v>
      </c>
      <c r="BO133" s="50">
        <f t="shared" si="174"/>
        <v>9.5403295874375456</v>
      </c>
      <c r="BP133" s="50">
        <f t="shared" si="175"/>
        <v>2.2222222222222223</v>
      </c>
      <c r="BQ133" s="50">
        <f t="shared" si="176"/>
        <v>0.23292929262615686</v>
      </c>
      <c r="BR133" s="50">
        <f t="shared" si="177"/>
        <v>13.081475451951128</v>
      </c>
      <c r="BS133" s="50">
        <f t="shared" si="178"/>
        <v>3.4188034188034186</v>
      </c>
      <c r="BT133" s="50">
        <f t="shared" si="179"/>
        <v>0.27948372892487433</v>
      </c>
      <c r="BU133" s="50">
        <f t="shared" si="180"/>
        <v>18.366409900949286</v>
      </c>
      <c r="BV133" s="50">
        <f t="shared" si="181"/>
        <v>2</v>
      </c>
      <c r="BW133" s="50">
        <f t="shared" si="182"/>
        <v>0.17934093734997952</v>
      </c>
      <c r="BX133" s="50">
        <f t="shared" si="183"/>
        <v>26.671571571071532</v>
      </c>
      <c r="BY133" s="50">
        <f t="shared" si="184"/>
        <v>1.8181818181818181</v>
      </c>
      <c r="BZ133" s="50">
        <f t="shared" si="185"/>
        <v>0.18663493509991905</v>
      </c>
      <c r="CA133" s="50">
        <f t="shared" si="186"/>
        <v>38.266955217154333</v>
      </c>
      <c r="CB133" s="50">
        <f t="shared" si="187"/>
        <v>1.6666666666666667</v>
      </c>
      <c r="CC133" s="50">
        <f t="shared" si="188"/>
        <v>0.20869518094902267</v>
      </c>
      <c r="CD133" s="50">
        <f t="shared" si="189"/>
        <v>61.871843353822911</v>
      </c>
      <c r="CE133" s="50">
        <f t="shared" si="190"/>
        <v>1.6666666666666667</v>
      </c>
      <c r="CF133" s="50">
        <f t="shared" si="191"/>
        <v>0.23558209401501395</v>
      </c>
      <c r="CG133" s="50">
        <f t="shared" si="192"/>
        <v>111.42288673242564</v>
      </c>
      <c r="CH133" s="50">
        <f t="shared" si="193"/>
        <v>1.5384615384615385</v>
      </c>
      <c r="CI133" s="50">
        <f t="shared" si="194"/>
        <v>0.24862023760155333</v>
      </c>
      <c r="CJ133" s="50">
        <f t="shared" si="195"/>
        <v>216.0604053625562</v>
      </c>
      <c r="CK133" s="50">
        <f t="shared" si="196"/>
        <v>1.4285714285714286</v>
      </c>
      <c r="CL133" s="50">
        <f t="shared" si="197"/>
        <v>0.2515300416301926</v>
      </c>
      <c r="CM133" s="50">
        <f t="shared" si="198"/>
        <v>16970.562748477143</v>
      </c>
      <c r="CN133" s="50">
        <f t="shared" si="199"/>
        <v>1.3333333333333333</v>
      </c>
      <c r="CO133" s="50">
        <f t="shared" si="200"/>
        <v>9.4147896922386509E-2</v>
      </c>
      <c r="CP133">
        <f t="shared" si="201"/>
        <v>0.9061761723318027</v>
      </c>
      <c r="CQ133">
        <f t="shared" si="202"/>
        <v>96.135780225773601</v>
      </c>
      <c r="CR133">
        <f t="shared" si="203"/>
        <v>97</v>
      </c>
    </row>
    <row r="134" spans="1:99" ht="21">
      <c r="A134" s="248"/>
      <c r="B134" s="80" t="s">
        <v>167</v>
      </c>
      <c r="C134" s="88" t="s">
        <v>158</v>
      </c>
      <c r="D134" s="38">
        <v>4</v>
      </c>
      <c r="E134" s="38">
        <v>25</v>
      </c>
      <c r="F134" s="39">
        <f t="shared" si="138"/>
        <v>7</v>
      </c>
      <c r="G134" s="39">
        <f t="shared" si="140"/>
        <v>7</v>
      </c>
      <c r="H134" s="40">
        <v>7</v>
      </c>
      <c r="I134" s="40">
        <v>7</v>
      </c>
      <c r="J134" s="40">
        <v>1</v>
      </c>
      <c r="K134" s="106">
        <v>7</v>
      </c>
      <c r="L134" s="38" t="s">
        <v>279</v>
      </c>
      <c r="M134" s="38">
        <v>1</v>
      </c>
      <c r="N134" s="39" t="str">
        <f t="shared" si="139"/>
        <v>-</v>
      </c>
      <c r="O134" s="38" t="s">
        <v>257</v>
      </c>
      <c r="P134" s="38" t="s">
        <v>257</v>
      </c>
      <c r="Q134" s="38" t="s">
        <v>257</v>
      </c>
      <c r="R134" s="38" t="s">
        <v>257</v>
      </c>
      <c r="S134" s="38" t="s">
        <v>257</v>
      </c>
      <c r="T134" s="97">
        <v>8</v>
      </c>
      <c r="U134" s="38" t="s">
        <v>326</v>
      </c>
      <c r="V134" s="38">
        <v>1</v>
      </c>
      <c r="W134" s="38">
        <v>4</v>
      </c>
      <c r="X134" s="97">
        <v>10</v>
      </c>
      <c r="Y134" s="38">
        <v>1</v>
      </c>
      <c r="Z134" s="41" t="s">
        <v>253</v>
      </c>
      <c r="AA134" s="38">
        <f>'Способности и классы'!$G$17</f>
        <v>1.3</v>
      </c>
      <c r="AB134" s="38">
        <v>0</v>
      </c>
      <c r="AC134" s="42" t="s">
        <v>513</v>
      </c>
      <c r="AD134" s="42" t="s">
        <v>516</v>
      </c>
      <c r="AE134" s="38">
        <f>1.1666*2</f>
        <v>2.3332000000000002</v>
      </c>
      <c r="AF134" s="38">
        <v>0</v>
      </c>
      <c r="AG134" s="43"/>
      <c r="AH134" s="44">
        <f t="shared" si="141"/>
        <v>0.14925373134328357</v>
      </c>
      <c r="AI134" s="44">
        <f t="shared" si="142"/>
        <v>10000.000000000002</v>
      </c>
      <c r="AJ134" s="44">
        <f t="shared" si="143"/>
        <v>16.088616538127066</v>
      </c>
      <c r="AK134" s="44">
        <f t="shared" si="144"/>
        <v>0.625</v>
      </c>
      <c r="AL134" s="44">
        <f t="shared" si="145"/>
        <v>125.00000000000003</v>
      </c>
      <c r="AM134" s="44">
        <f t="shared" si="146"/>
        <v>4.2932210374849067</v>
      </c>
      <c r="AN134" s="44">
        <f t="shared" si="147"/>
        <v>1.1475409836065575</v>
      </c>
      <c r="AO134" s="44">
        <f t="shared" si="148"/>
        <v>83.333333333333343</v>
      </c>
      <c r="AP134" s="44">
        <f t="shared" si="149"/>
        <v>4.0257001927726384</v>
      </c>
      <c r="AQ134" s="44">
        <f t="shared" si="150"/>
        <v>1.7543859649122806</v>
      </c>
      <c r="AR134" s="44">
        <f t="shared" si="151"/>
        <v>20.833333333333329</v>
      </c>
      <c r="AS134" s="44">
        <f t="shared" si="152"/>
        <v>2.6906266986844498</v>
      </c>
      <c r="AT134" s="44">
        <f t="shared" si="153"/>
        <v>2.4074074074074074</v>
      </c>
      <c r="AU134" s="44">
        <f t="shared" si="154"/>
        <v>16.666666666666668</v>
      </c>
      <c r="AV134" s="44">
        <f t="shared" si="155"/>
        <v>2.6311740579210876</v>
      </c>
      <c r="AW134" s="44">
        <f t="shared" si="156"/>
        <v>3.1372549019607847</v>
      </c>
      <c r="AX134" s="44">
        <f t="shared" si="157"/>
        <v>10.416666666666668</v>
      </c>
      <c r="AY134" s="44">
        <f t="shared" si="158"/>
        <v>2.11707795673246</v>
      </c>
      <c r="AZ134" s="44">
        <f t="shared" si="159"/>
        <v>3.9583333333333335</v>
      </c>
      <c r="BA134" s="44">
        <f t="shared" si="160"/>
        <v>8.9285714285714288</v>
      </c>
      <c r="BB134" s="44">
        <f t="shared" si="161"/>
        <v>1.8783821418262605</v>
      </c>
      <c r="BC134" s="44">
        <f t="shared" si="162"/>
        <v>5.4320987654320989</v>
      </c>
      <c r="BD134" s="44">
        <f t="shared" si="163"/>
        <v>12.5</v>
      </c>
      <c r="BE134" s="44">
        <f t="shared" si="164"/>
        <v>2.2072180429273263</v>
      </c>
      <c r="BF134" s="44">
        <f t="shared" si="165"/>
        <v>7.4404761904761898</v>
      </c>
      <c r="BG134" s="44">
        <f t="shared" si="166"/>
        <v>4.6296296296296298</v>
      </c>
      <c r="BH134" s="44">
        <f t="shared" si="167"/>
        <v>0.62222222222222234</v>
      </c>
      <c r="BI134" s="44">
        <f t="shared" si="168"/>
        <v>10.526315789473685</v>
      </c>
      <c r="BJ134" s="44">
        <f t="shared" si="169"/>
        <v>4.166666666666667</v>
      </c>
      <c r="BK134" s="44">
        <f t="shared" si="170"/>
        <v>0.39583333333333331</v>
      </c>
      <c r="BL134" s="44">
        <f t="shared" si="171"/>
        <v>14.761904761904761</v>
      </c>
      <c r="BM134" s="44">
        <f t="shared" si="172"/>
        <v>3.5714285714285716</v>
      </c>
      <c r="BN134" s="44">
        <f t="shared" si="173"/>
        <v>0.24193548387096778</v>
      </c>
      <c r="BO134" s="44">
        <f t="shared" si="174"/>
        <v>21.25</v>
      </c>
      <c r="BP134" s="44">
        <f t="shared" si="175"/>
        <v>3.125</v>
      </c>
      <c r="BQ134" s="44">
        <f t="shared" si="176"/>
        <v>0.14705882352941177</v>
      </c>
      <c r="BR134" s="44">
        <f t="shared" si="177"/>
        <v>31.896551724137932</v>
      </c>
      <c r="BS134" s="44">
        <f t="shared" si="178"/>
        <v>4.8076923076923075</v>
      </c>
      <c r="BT134" s="44">
        <f t="shared" si="179"/>
        <v>0.16568503493628411</v>
      </c>
      <c r="BU134" s="44">
        <f t="shared" si="180"/>
        <v>51.28205128205127</v>
      </c>
      <c r="BV134" s="44">
        <f t="shared" si="181"/>
        <v>2.7777777777777777</v>
      </c>
      <c r="BW134" s="44">
        <f t="shared" si="182"/>
        <v>0.10438603116812581</v>
      </c>
      <c r="BX134" s="44">
        <f t="shared" si="183"/>
        <v>93.478260869565247</v>
      </c>
      <c r="BY134" s="44">
        <f t="shared" si="184"/>
        <v>2.5</v>
      </c>
      <c r="BZ134" s="44">
        <f t="shared" si="185"/>
        <v>0.10399641429955835</v>
      </c>
      <c r="CA134" s="44">
        <f t="shared" si="186"/>
        <v>230.00000000000006</v>
      </c>
      <c r="CB134" s="44">
        <f t="shared" si="187"/>
        <v>2.5</v>
      </c>
      <c r="CC134" s="44">
        <f t="shared" si="188"/>
        <v>0.10425720702853737</v>
      </c>
      <c r="CD134" s="44">
        <f t="shared" si="189"/>
        <v>612.49999999999943</v>
      </c>
      <c r="CE134" s="44">
        <f t="shared" si="190"/>
        <v>2.2727272727272729</v>
      </c>
      <c r="CF134" s="44">
        <f t="shared" si="191"/>
        <v>0.10660473432953602</v>
      </c>
      <c r="CG134" s="44">
        <f t="shared" si="192"/>
        <v>799.99999999999932</v>
      </c>
      <c r="CH134" s="44">
        <f t="shared" si="193"/>
        <v>2.0833333333333335</v>
      </c>
      <c r="CI134" s="44">
        <f t="shared" si="194"/>
        <v>0.14457471740629615</v>
      </c>
      <c r="CJ134" s="44">
        <f t="shared" si="195"/>
        <v>1099.9999999999991</v>
      </c>
      <c r="CK134" s="44">
        <f t="shared" si="196"/>
        <v>2.0833333333333335</v>
      </c>
      <c r="CL134" s="44">
        <f t="shared" si="197"/>
        <v>0.17835105033442469</v>
      </c>
      <c r="CM134" s="44">
        <f t="shared" si="198"/>
        <v>47999.999999999956</v>
      </c>
      <c r="CN134" s="44">
        <f t="shared" si="199"/>
        <v>1.9230769230769231</v>
      </c>
      <c r="CO134" s="44">
        <f t="shared" si="200"/>
        <v>7.9558915554907614E-2</v>
      </c>
      <c r="CP134">
        <f t="shared" si="201"/>
        <v>0.91453381299548253</v>
      </c>
      <c r="CQ134">
        <f t="shared" si="202"/>
        <v>96.489466888537777</v>
      </c>
      <c r="CR134">
        <f t="shared" si="203"/>
        <v>97</v>
      </c>
    </row>
    <row r="135" spans="1:99" ht="30">
      <c r="A135" s="248"/>
      <c r="B135" s="82" t="s">
        <v>209</v>
      </c>
      <c r="C135" s="90" t="s">
        <v>199</v>
      </c>
      <c r="D135" s="26">
        <v>4</v>
      </c>
      <c r="E135" s="26">
        <v>28</v>
      </c>
      <c r="F135" s="27" t="str">
        <f t="shared" si="138"/>
        <v>6-7</v>
      </c>
      <c r="G135" s="27">
        <f t="shared" si="140"/>
        <v>6.5</v>
      </c>
      <c r="H135" s="26">
        <v>6</v>
      </c>
      <c r="I135" s="26">
        <v>7</v>
      </c>
      <c r="J135" s="26">
        <v>1</v>
      </c>
      <c r="K135" s="108">
        <v>7</v>
      </c>
      <c r="L135" s="26" t="s">
        <v>271</v>
      </c>
      <c r="M135" s="26">
        <v>1</v>
      </c>
      <c r="N135" s="27" t="str">
        <f t="shared" si="139"/>
        <v>-</v>
      </c>
      <c r="O135" s="26" t="s">
        <v>257</v>
      </c>
      <c r="P135" s="26" t="s">
        <v>257</v>
      </c>
      <c r="Q135" s="26" t="s">
        <v>257</v>
      </c>
      <c r="R135" s="26" t="s">
        <v>257</v>
      </c>
      <c r="S135" s="26" t="s">
        <v>257</v>
      </c>
      <c r="T135" s="99">
        <v>11</v>
      </c>
      <c r="U135" s="26" t="s">
        <v>314</v>
      </c>
      <c r="V135" s="26">
        <v>1</v>
      </c>
      <c r="W135" s="26">
        <v>5</v>
      </c>
      <c r="X135" s="99">
        <v>7</v>
      </c>
      <c r="Y135" s="26">
        <v>1</v>
      </c>
      <c r="Z135" s="28" t="s">
        <v>240</v>
      </c>
      <c r="AA135" s="26">
        <f>'Способности и классы'!$G$30</f>
        <v>1.9360000000000004</v>
      </c>
      <c r="AB135" s="26">
        <v>0</v>
      </c>
      <c r="AC135" s="29" t="s">
        <v>547</v>
      </c>
      <c r="AD135" s="29"/>
      <c r="AE135" s="26">
        <v>1.5</v>
      </c>
      <c r="AF135" s="26">
        <v>0</v>
      </c>
      <c r="AG135" s="30"/>
      <c r="AH135" s="31">
        <f t="shared" si="141"/>
        <v>0.16129032258064516</v>
      </c>
      <c r="AI135" s="31">
        <f t="shared" si="142"/>
        <v>2799.9999999999995</v>
      </c>
      <c r="AJ135" s="31">
        <f t="shared" si="143"/>
        <v>11.47856056899143</v>
      </c>
      <c r="AK135" s="31">
        <f t="shared" si="144"/>
        <v>0.67796610169491522</v>
      </c>
      <c r="AL135" s="31">
        <f t="shared" si="145"/>
        <v>56</v>
      </c>
      <c r="AM135" s="31">
        <f t="shared" si="146"/>
        <v>3.3664294158115271</v>
      </c>
      <c r="AN135" s="31">
        <f t="shared" si="147"/>
        <v>1.25</v>
      </c>
      <c r="AO135" s="31">
        <f t="shared" si="148"/>
        <v>93.333333333333343</v>
      </c>
      <c r="AP135" s="31">
        <f t="shared" si="149"/>
        <v>4.062245798559192</v>
      </c>
      <c r="AQ135" s="31">
        <f t="shared" si="150"/>
        <v>1.8867924528301887</v>
      </c>
      <c r="AR135" s="31">
        <f t="shared" si="151"/>
        <v>20</v>
      </c>
      <c r="AS135" s="31">
        <f t="shared" si="152"/>
        <v>2.5711199969324823</v>
      </c>
      <c r="AT135" s="31">
        <f t="shared" si="153"/>
        <v>2.6</v>
      </c>
      <c r="AU135" s="31">
        <f t="shared" si="154"/>
        <v>11.666666666666664</v>
      </c>
      <c r="AV135" s="31">
        <f t="shared" si="155"/>
        <v>2.1182963643408081</v>
      </c>
      <c r="AW135" s="31">
        <f t="shared" si="156"/>
        <v>3.4042553191489362</v>
      </c>
      <c r="AX135" s="31">
        <f t="shared" si="157"/>
        <v>10.37037037037037</v>
      </c>
      <c r="AY135" s="31">
        <f t="shared" si="158"/>
        <v>2.0061231475782053</v>
      </c>
      <c r="AZ135" s="31">
        <f t="shared" si="159"/>
        <v>4.2222222222222223</v>
      </c>
      <c r="BA135" s="31">
        <f t="shared" si="160"/>
        <v>7</v>
      </c>
      <c r="BB135" s="31">
        <f t="shared" si="161"/>
        <v>1.4796419593718713</v>
      </c>
      <c r="BC135" s="31">
        <f t="shared" si="162"/>
        <v>5.8201058201058196</v>
      </c>
      <c r="BD135" s="31">
        <f t="shared" si="163"/>
        <v>17.5</v>
      </c>
      <c r="BE135" s="31">
        <f t="shared" si="164"/>
        <v>2.8457831876695949</v>
      </c>
      <c r="BF135" s="31">
        <f t="shared" si="165"/>
        <v>8.0128205128205128</v>
      </c>
      <c r="BG135" s="31">
        <f t="shared" si="166"/>
        <v>5.6</v>
      </c>
      <c r="BH135" s="31">
        <f t="shared" si="167"/>
        <v>0.69887999999999995</v>
      </c>
      <c r="BI135" s="31">
        <f t="shared" si="168"/>
        <v>11.111111111111111</v>
      </c>
      <c r="BJ135" s="31">
        <f t="shared" si="169"/>
        <v>5.6</v>
      </c>
      <c r="BK135" s="31">
        <f t="shared" si="170"/>
        <v>0.504</v>
      </c>
      <c r="BL135" s="31">
        <f t="shared" si="171"/>
        <v>15.656565656565659</v>
      </c>
      <c r="BM135" s="31">
        <f t="shared" si="172"/>
        <v>4.666666666666667</v>
      </c>
      <c r="BN135" s="31">
        <f t="shared" si="173"/>
        <v>0.29806451612903223</v>
      </c>
      <c r="BO135" s="31">
        <f t="shared" si="174"/>
        <v>22.666666666666668</v>
      </c>
      <c r="BP135" s="31">
        <f t="shared" si="175"/>
        <v>4.666666666666667</v>
      </c>
      <c r="BQ135" s="31">
        <f t="shared" si="176"/>
        <v>0.20588235294117646</v>
      </c>
      <c r="BR135" s="31">
        <f t="shared" si="177"/>
        <v>34.25925925925926</v>
      </c>
      <c r="BS135" s="31">
        <f t="shared" si="178"/>
        <v>6.1538461538461542</v>
      </c>
      <c r="BT135" s="31">
        <f t="shared" si="179"/>
        <v>0.19572677163383642</v>
      </c>
      <c r="BU135" s="31">
        <f t="shared" si="180"/>
        <v>55.55555555555555</v>
      </c>
      <c r="BV135" s="31">
        <f t="shared" si="181"/>
        <v>4</v>
      </c>
      <c r="BW135" s="31">
        <f t="shared" si="182"/>
        <v>0.13014655739163677</v>
      </c>
      <c r="BX135" s="31">
        <f t="shared" si="183"/>
        <v>102.38095238095239</v>
      </c>
      <c r="BY135" s="31">
        <f t="shared" si="184"/>
        <v>3.5</v>
      </c>
      <c r="BZ135" s="31">
        <f t="shared" si="185"/>
        <v>0.12124268609931343</v>
      </c>
      <c r="CA135" s="31">
        <f t="shared" si="186"/>
        <v>255.5555555555556</v>
      </c>
      <c r="CB135" s="31">
        <f t="shared" si="187"/>
        <v>3.5</v>
      </c>
      <c r="CC135" s="31">
        <f t="shared" si="188"/>
        <v>0.11702842464082408</v>
      </c>
      <c r="CD135" s="31">
        <f t="shared" si="189"/>
        <v>653.3333333333328</v>
      </c>
      <c r="CE135" s="31">
        <f t="shared" si="190"/>
        <v>3.1111111111111112</v>
      </c>
      <c r="CF135" s="31">
        <f t="shared" si="191"/>
        <v>0.11779104700750705</v>
      </c>
      <c r="CG135" s="31">
        <f t="shared" si="192"/>
        <v>866.66666666666595</v>
      </c>
      <c r="CH135" s="31">
        <f t="shared" si="193"/>
        <v>3.1111111111111112</v>
      </c>
      <c r="CI135" s="31">
        <f t="shared" si="194"/>
        <v>0.16047065094106541</v>
      </c>
      <c r="CJ135" s="31">
        <f t="shared" si="195"/>
        <v>1222.222222222221</v>
      </c>
      <c r="CK135" s="31">
        <f t="shared" si="196"/>
        <v>2.8</v>
      </c>
      <c r="CL135" s="31">
        <f t="shared" si="197"/>
        <v>0.18793261650488585</v>
      </c>
      <c r="CM135" s="31">
        <f t="shared" si="198"/>
        <v>47999.999999999956</v>
      </c>
      <c r="CN135" s="31">
        <f t="shared" si="199"/>
        <v>2.8</v>
      </c>
      <c r="CO135" s="31">
        <f t="shared" si="200"/>
        <v>8.7393513250468069E-2</v>
      </c>
      <c r="CP135">
        <f t="shared" si="201"/>
        <v>0.97126916100364546</v>
      </c>
      <c r="CQ135">
        <f t="shared" si="202"/>
        <v>98.840706228690777</v>
      </c>
      <c r="CR135">
        <f t="shared" si="203"/>
        <v>99</v>
      </c>
    </row>
    <row r="136" spans="1:99" ht="30">
      <c r="A136" s="248"/>
      <c r="B136" s="144" t="s">
        <v>52</v>
      </c>
      <c r="C136" s="145" t="s">
        <v>61</v>
      </c>
      <c r="D136" s="146">
        <v>4</v>
      </c>
      <c r="E136" s="146">
        <v>13</v>
      </c>
      <c r="F136" s="147" t="str">
        <f t="shared" si="138"/>
        <v>4-9</v>
      </c>
      <c r="G136" s="147">
        <f t="shared" si="140"/>
        <v>6.5</v>
      </c>
      <c r="H136" s="146">
        <v>4</v>
      </c>
      <c r="I136" s="146">
        <v>9</v>
      </c>
      <c r="J136" s="146">
        <v>1</v>
      </c>
      <c r="K136" s="148">
        <v>12</v>
      </c>
      <c r="L136" s="146" t="s">
        <v>279</v>
      </c>
      <c r="M136" s="146">
        <v>1</v>
      </c>
      <c r="N136" s="147" t="str">
        <f t="shared" si="139"/>
        <v>-</v>
      </c>
      <c r="O136" s="146" t="s">
        <v>257</v>
      </c>
      <c r="P136" s="146" t="s">
        <v>257</v>
      </c>
      <c r="Q136" s="146" t="s">
        <v>257</v>
      </c>
      <c r="R136" s="146" t="s">
        <v>257</v>
      </c>
      <c r="S136" s="146" t="s">
        <v>257</v>
      </c>
      <c r="T136" s="149">
        <v>4</v>
      </c>
      <c r="U136" s="146" t="s">
        <v>322</v>
      </c>
      <c r="V136" s="146">
        <v>1</v>
      </c>
      <c r="W136" s="146">
        <v>4</v>
      </c>
      <c r="X136" s="149">
        <v>11</v>
      </c>
      <c r="Y136" s="146">
        <v>3</v>
      </c>
      <c r="Z136" s="150" t="s">
        <v>243</v>
      </c>
      <c r="AA136" s="146">
        <f>'Способности и классы'!$G$23</f>
        <v>1.4300000000000002</v>
      </c>
      <c r="AB136" s="146">
        <v>0</v>
      </c>
      <c r="AC136" s="151" t="s">
        <v>559</v>
      </c>
      <c r="AD136" s="151" t="s">
        <v>780</v>
      </c>
      <c r="AE136" s="146">
        <f>1.2*0.925*1.6</f>
        <v>1.7760000000000002</v>
      </c>
      <c r="AF136" s="146">
        <v>0</v>
      </c>
      <c r="AG136" s="152"/>
      <c r="AH136" s="153">
        <f t="shared" si="141"/>
        <v>9.3121011159617059E-2</v>
      </c>
      <c r="AI136" s="153">
        <f t="shared" si="142"/>
        <v>259.99999999999977</v>
      </c>
      <c r="AJ136" s="153">
        <f t="shared" si="143"/>
        <v>7.2691129345884233</v>
      </c>
      <c r="AK136" s="153">
        <f t="shared" si="144"/>
        <v>0.39142391131500054</v>
      </c>
      <c r="AL136" s="153">
        <f t="shared" si="145"/>
        <v>65.000000000000014</v>
      </c>
      <c r="AM136" s="153">
        <f t="shared" si="146"/>
        <v>4.0791826444567985</v>
      </c>
      <c r="AN136" s="153">
        <f t="shared" si="147"/>
        <v>0.72168783648703227</v>
      </c>
      <c r="AO136" s="153">
        <f t="shared" si="148"/>
        <v>43.333333333333336</v>
      </c>
      <c r="AP136" s="153">
        <f t="shared" si="149"/>
        <v>3.7844574910139031</v>
      </c>
      <c r="AQ136" s="153">
        <f t="shared" si="150"/>
        <v>1.0893401305464638</v>
      </c>
      <c r="AR136" s="153">
        <f t="shared" si="151"/>
        <v>14.444444444444443</v>
      </c>
      <c r="AS136" s="153">
        <f t="shared" si="152"/>
        <v>2.8119975368537524</v>
      </c>
      <c r="AT136" s="153">
        <f t="shared" si="153"/>
        <v>1.501110699893027</v>
      </c>
      <c r="AU136" s="153">
        <f t="shared" si="154"/>
        <v>8.125</v>
      </c>
      <c r="AV136" s="153">
        <f t="shared" si="155"/>
        <v>2.3265121477552491</v>
      </c>
      <c r="AW136" s="153">
        <f t="shared" si="156"/>
        <v>1.9654477249008537</v>
      </c>
      <c r="AX136" s="153">
        <f t="shared" si="157"/>
        <v>5.2</v>
      </c>
      <c r="AY136" s="153">
        <f t="shared" si="158"/>
        <v>1.8369132800610475</v>
      </c>
      <c r="AZ136" s="153">
        <f t="shared" si="159"/>
        <v>2.4377011365784202</v>
      </c>
      <c r="BA136" s="153">
        <f t="shared" si="160"/>
        <v>3.6111111111111116</v>
      </c>
      <c r="BB136" s="153">
        <f t="shared" si="161"/>
        <v>1.3560066007364591</v>
      </c>
      <c r="BC136" s="153">
        <f t="shared" si="162"/>
        <v>3.0242156957551827</v>
      </c>
      <c r="BD136" s="153">
        <f t="shared" si="163"/>
        <v>4.6428571428571423</v>
      </c>
      <c r="BE136" s="153">
        <f t="shared" si="164"/>
        <v>1.5026710863295112</v>
      </c>
      <c r="BF136" s="153">
        <f t="shared" si="165"/>
        <v>3.700963264036063</v>
      </c>
      <c r="BG136" s="153">
        <f t="shared" si="166"/>
        <v>2.3214285714285712</v>
      </c>
      <c r="BH136" s="153">
        <f t="shared" si="167"/>
        <v>0.62724982816958619</v>
      </c>
      <c r="BI136" s="153">
        <f t="shared" si="168"/>
        <v>4.4905020936970894</v>
      </c>
      <c r="BJ136" s="153">
        <f t="shared" si="169"/>
        <v>1.8055555555555556</v>
      </c>
      <c r="BK136" s="153">
        <f t="shared" si="170"/>
        <v>0.40208322318563222</v>
      </c>
      <c r="BL136" s="153">
        <f t="shared" si="171"/>
        <v>5.4235934378419399</v>
      </c>
      <c r="BM136" s="153">
        <f t="shared" si="172"/>
        <v>1.4444444444444444</v>
      </c>
      <c r="BN136" s="153">
        <f t="shared" si="173"/>
        <v>0.26632609191650475</v>
      </c>
      <c r="BO136" s="153">
        <f t="shared" si="174"/>
        <v>6.5433030508157595</v>
      </c>
      <c r="BP136" s="153">
        <f t="shared" si="175"/>
        <v>1.3</v>
      </c>
      <c r="BQ136" s="153">
        <f t="shared" si="176"/>
        <v>0.19867641616231238</v>
      </c>
      <c r="BR136" s="153">
        <f t="shared" si="177"/>
        <v>8.7909300246980049</v>
      </c>
      <c r="BS136" s="153">
        <f t="shared" si="178"/>
        <v>1.8181818181818181</v>
      </c>
      <c r="BT136" s="153">
        <f t="shared" si="179"/>
        <v>0.22378056345873776</v>
      </c>
      <c r="BU136" s="153">
        <f t="shared" si="180"/>
        <v>12.028130608117205</v>
      </c>
      <c r="BV136" s="153">
        <f t="shared" si="181"/>
        <v>1.1818181818181819</v>
      </c>
      <c r="BW136" s="153">
        <f t="shared" si="182"/>
        <v>0.1656049112300097</v>
      </c>
      <c r="BX136" s="153">
        <f t="shared" si="183"/>
        <v>16.888477262009463</v>
      </c>
      <c r="BY136" s="153">
        <f t="shared" si="184"/>
        <v>1.0833333333333333</v>
      </c>
      <c r="BZ136" s="153">
        <f t="shared" si="185"/>
        <v>0.17967276778881214</v>
      </c>
      <c r="CA136" s="153">
        <f t="shared" si="186"/>
        <v>24.590844798817393</v>
      </c>
      <c r="CB136" s="153">
        <f t="shared" si="187"/>
        <v>1</v>
      </c>
      <c r="CC136" s="153">
        <f t="shared" si="188"/>
        <v>0.20165698772778295</v>
      </c>
      <c r="CD136" s="153">
        <f t="shared" si="189"/>
        <v>37.720217587055551</v>
      </c>
      <c r="CE136" s="153">
        <f t="shared" si="190"/>
        <v>0.9285714285714286</v>
      </c>
      <c r="CF136" s="153">
        <f t="shared" si="191"/>
        <v>0.22724610646177806</v>
      </c>
      <c r="CG136" s="153">
        <f t="shared" si="192"/>
        <v>62.546279162209466</v>
      </c>
      <c r="CH136" s="153">
        <f t="shared" si="193"/>
        <v>0.8666666666666667</v>
      </c>
      <c r="CI136" s="153">
        <f t="shared" si="194"/>
        <v>0.24890662129946353</v>
      </c>
      <c r="CJ136" s="153">
        <f t="shared" si="195"/>
        <v>117.60838816825706</v>
      </c>
      <c r="CK136" s="153">
        <f t="shared" si="196"/>
        <v>0.8125</v>
      </c>
      <c r="CL136" s="153">
        <f t="shared" si="197"/>
        <v>0.25458387626032114</v>
      </c>
      <c r="CM136" s="153">
        <f t="shared" si="198"/>
        <v>6928.2032302755106</v>
      </c>
      <c r="CN136" s="153">
        <f t="shared" si="199"/>
        <v>0.8125</v>
      </c>
      <c r="CO136" s="153">
        <f t="shared" si="200"/>
        <v>0.1040640413335281</v>
      </c>
      <c r="CP136">
        <f t="shared" si="201"/>
        <v>0.98078879699253607</v>
      </c>
      <c r="CQ136">
        <f t="shared" si="202"/>
        <v>99.227077083425613</v>
      </c>
      <c r="CR136">
        <f t="shared" si="203"/>
        <v>100</v>
      </c>
    </row>
    <row r="137" spans="1:99" ht="30">
      <c r="A137" s="248"/>
      <c r="B137" s="125" t="s">
        <v>31</v>
      </c>
      <c r="C137" s="92" t="s">
        <v>42</v>
      </c>
      <c r="D137" s="63">
        <v>4</v>
      </c>
      <c r="E137" s="63">
        <v>16</v>
      </c>
      <c r="F137" s="64" t="str">
        <f t="shared" si="138"/>
        <v>6-7</v>
      </c>
      <c r="G137" s="64">
        <f t="shared" si="140"/>
        <v>6.5</v>
      </c>
      <c r="H137" s="63">
        <v>6</v>
      </c>
      <c r="I137" s="63">
        <v>7</v>
      </c>
      <c r="J137" s="63">
        <v>1</v>
      </c>
      <c r="K137" s="110">
        <v>10</v>
      </c>
      <c r="L137" s="63" t="s">
        <v>272</v>
      </c>
      <c r="M137" s="63">
        <v>1</v>
      </c>
      <c r="N137" s="64" t="str">
        <f t="shared" si="139"/>
        <v>-</v>
      </c>
      <c r="O137" s="63" t="s">
        <v>257</v>
      </c>
      <c r="P137" s="63" t="s">
        <v>257</v>
      </c>
      <c r="Q137" s="63" t="s">
        <v>257</v>
      </c>
      <c r="R137" s="63" t="s">
        <v>257</v>
      </c>
      <c r="S137" s="63" t="s">
        <v>257</v>
      </c>
      <c r="T137" s="101">
        <v>13</v>
      </c>
      <c r="U137" s="63" t="s">
        <v>315</v>
      </c>
      <c r="V137" s="63">
        <v>1</v>
      </c>
      <c r="W137" s="63">
        <v>4</v>
      </c>
      <c r="X137" s="101">
        <v>10</v>
      </c>
      <c r="Y137" s="63">
        <v>1</v>
      </c>
      <c r="Z137" s="65" t="s">
        <v>233</v>
      </c>
      <c r="AA137" s="63">
        <f>'Способности и классы'!$G$28</f>
        <v>1.1499999999999999</v>
      </c>
      <c r="AB137" s="63">
        <v>0</v>
      </c>
      <c r="AC137" s="66" t="s">
        <v>567</v>
      </c>
      <c r="AD137" s="66"/>
      <c r="AE137" s="63">
        <f>1.42*1.33</f>
        <v>1.8886000000000001</v>
      </c>
      <c r="AF137" s="63">
        <v>0</v>
      </c>
      <c r="AG137" s="67"/>
      <c r="AH137" s="68">
        <f t="shared" si="141"/>
        <v>0.16129032258064516</v>
      </c>
      <c r="AI137" s="68">
        <f t="shared" si="142"/>
        <v>6400.0000000000009</v>
      </c>
      <c r="AJ137" s="68">
        <f t="shared" si="143"/>
        <v>14.113766101498912</v>
      </c>
      <c r="AK137" s="68">
        <f t="shared" si="144"/>
        <v>0.67796610169491522</v>
      </c>
      <c r="AL137" s="68">
        <f t="shared" si="145"/>
        <v>80.000000000000014</v>
      </c>
      <c r="AM137" s="68">
        <f t="shared" si="146"/>
        <v>3.7133642502930098</v>
      </c>
      <c r="AN137" s="68">
        <f t="shared" si="147"/>
        <v>1.25</v>
      </c>
      <c r="AO137" s="68">
        <f t="shared" si="148"/>
        <v>106.66666666666667</v>
      </c>
      <c r="AP137" s="68">
        <f t="shared" si="149"/>
        <v>4.2424192130158831</v>
      </c>
      <c r="AQ137" s="68">
        <f t="shared" si="150"/>
        <v>1.8867924528301887</v>
      </c>
      <c r="AR137" s="68">
        <f t="shared" si="151"/>
        <v>20</v>
      </c>
      <c r="AS137" s="68">
        <f t="shared" si="152"/>
        <v>2.5711199969324823</v>
      </c>
      <c r="AT137" s="68">
        <f t="shared" si="153"/>
        <v>2.6</v>
      </c>
      <c r="AU137" s="68">
        <f t="shared" si="154"/>
        <v>16</v>
      </c>
      <c r="AV137" s="68">
        <f t="shared" si="155"/>
        <v>2.4806946917841688</v>
      </c>
      <c r="AW137" s="68">
        <f t="shared" si="156"/>
        <v>3.4042553191489362</v>
      </c>
      <c r="AX137" s="68">
        <f t="shared" si="157"/>
        <v>13.333333333333334</v>
      </c>
      <c r="AY137" s="68">
        <f t="shared" si="158"/>
        <v>2.3473231527044045</v>
      </c>
      <c r="AZ137" s="68">
        <f t="shared" si="159"/>
        <v>4.2222222222222223</v>
      </c>
      <c r="BA137" s="68">
        <f t="shared" si="160"/>
        <v>7.6190476190476204</v>
      </c>
      <c r="BB137" s="68">
        <f t="shared" si="161"/>
        <v>1.5800785977581822</v>
      </c>
      <c r="BC137" s="68">
        <f t="shared" si="162"/>
        <v>5.2380952380952381</v>
      </c>
      <c r="BD137" s="68">
        <f t="shared" si="163"/>
        <v>13.333333333333332</v>
      </c>
      <c r="BE137" s="68">
        <f t="shared" si="164"/>
        <v>2.429277226629257</v>
      </c>
      <c r="BF137" s="68">
        <f t="shared" si="165"/>
        <v>6.4102564102564106</v>
      </c>
      <c r="BG137" s="68">
        <f t="shared" si="166"/>
        <v>4.4444444444444446</v>
      </c>
      <c r="BH137" s="68">
        <f t="shared" si="167"/>
        <v>0.69333333333333336</v>
      </c>
      <c r="BI137" s="68">
        <f t="shared" si="168"/>
        <v>7.7777777777777777</v>
      </c>
      <c r="BJ137" s="68">
        <f t="shared" si="169"/>
        <v>4</v>
      </c>
      <c r="BK137" s="68">
        <f t="shared" si="170"/>
        <v>0.51428571428571435</v>
      </c>
      <c r="BL137" s="68">
        <f t="shared" si="171"/>
        <v>10.437710437710438</v>
      </c>
      <c r="BM137" s="68">
        <f t="shared" si="172"/>
        <v>3.2</v>
      </c>
      <c r="BN137" s="68">
        <f t="shared" si="173"/>
        <v>0.30658064516129035</v>
      </c>
      <c r="BO137" s="68">
        <f t="shared" si="174"/>
        <v>14.166666666666664</v>
      </c>
      <c r="BP137" s="68">
        <f t="shared" si="175"/>
        <v>3.2</v>
      </c>
      <c r="BQ137" s="68">
        <f t="shared" si="176"/>
        <v>0.22588235294117653</v>
      </c>
      <c r="BR137" s="68">
        <f t="shared" si="177"/>
        <v>19.576719576719579</v>
      </c>
      <c r="BS137" s="68">
        <f t="shared" si="178"/>
        <v>4.9230769230769234</v>
      </c>
      <c r="BT137" s="68">
        <f t="shared" si="179"/>
        <v>0.26944607813308669</v>
      </c>
      <c r="BU137" s="68">
        <f t="shared" si="180"/>
        <v>27.777777777777779</v>
      </c>
      <c r="BV137" s="68">
        <f t="shared" si="181"/>
        <v>2.6666666666666665</v>
      </c>
      <c r="BW137" s="68">
        <f t="shared" si="182"/>
        <v>0.1626522987875994</v>
      </c>
      <c r="BX137" s="68">
        <f t="shared" si="183"/>
        <v>40.952380952380949</v>
      </c>
      <c r="BY137" s="68">
        <f t="shared" si="184"/>
        <v>2.6666666666666665</v>
      </c>
      <c r="BZ137" s="68">
        <f t="shared" si="185"/>
        <v>0.18136604595629319</v>
      </c>
      <c r="CA137" s="68">
        <f t="shared" si="186"/>
        <v>63.888888888888879</v>
      </c>
      <c r="CB137" s="68">
        <f t="shared" si="187"/>
        <v>2.2857142857142856</v>
      </c>
      <c r="CC137" s="68">
        <f t="shared" si="188"/>
        <v>0.18914649749738416</v>
      </c>
      <c r="CD137" s="68">
        <f t="shared" si="189"/>
        <v>108.88888888888887</v>
      </c>
      <c r="CE137" s="68">
        <f t="shared" si="190"/>
        <v>2.2857142857142856</v>
      </c>
      <c r="CF137" s="68">
        <f t="shared" si="191"/>
        <v>0.21321381969512831</v>
      </c>
      <c r="CG137" s="68">
        <f t="shared" si="192"/>
        <v>216.66666666666671</v>
      </c>
      <c r="CH137" s="68">
        <f t="shared" si="193"/>
        <v>2.2857142857142856</v>
      </c>
      <c r="CI137" s="68">
        <f t="shared" si="194"/>
        <v>0.227797890611835</v>
      </c>
      <c r="CJ137" s="68">
        <f t="shared" si="195"/>
        <v>611.1111111111112</v>
      </c>
      <c r="CK137" s="68">
        <f t="shared" si="196"/>
        <v>2</v>
      </c>
      <c r="CL137" s="68">
        <f t="shared" si="197"/>
        <v>0.2073004282565773</v>
      </c>
      <c r="CM137" s="68">
        <f t="shared" si="198"/>
        <v>47999.999999999956</v>
      </c>
      <c r="CN137" s="68">
        <f t="shared" si="199"/>
        <v>2</v>
      </c>
      <c r="CO137" s="68">
        <f t="shared" si="200"/>
        <v>8.0342841894465181E-2</v>
      </c>
      <c r="CP137">
        <f t="shared" si="201"/>
        <v>0.98909931193744738</v>
      </c>
      <c r="CQ137">
        <f t="shared" si="202"/>
        <v>99.562538228538273</v>
      </c>
      <c r="CR137">
        <f t="shared" si="203"/>
        <v>100</v>
      </c>
    </row>
    <row r="138" spans="1:99" ht="30">
      <c r="A138" s="248"/>
      <c r="B138" s="76" t="s">
        <v>30</v>
      </c>
      <c r="C138" s="84" t="s">
        <v>18</v>
      </c>
      <c r="D138" s="69">
        <v>3</v>
      </c>
      <c r="E138" s="69">
        <v>12</v>
      </c>
      <c r="F138" s="70" t="str">
        <f t="shared" si="138"/>
        <v>3-4</v>
      </c>
      <c r="G138" s="70">
        <f t="shared" si="140"/>
        <v>3.5</v>
      </c>
      <c r="H138" s="70">
        <v>3</v>
      </c>
      <c r="I138" s="70">
        <v>4</v>
      </c>
      <c r="J138" s="70">
        <v>1</v>
      </c>
      <c r="K138" s="102">
        <v>13</v>
      </c>
      <c r="L138" s="69" t="s">
        <v>270</v>
      </c>
      <c r="M138" s="69">
        <v>1</v>
      </c>
      <c r="N138" s="70" t="str">
        <f t="shared" si="139"/>
        <v>-</v>
      </c>
      <c r="O138" s="71" t="s">
        <v>257</v>
      </c>
      <c r="P138" s="71" t="s">
        <v>257</v>
      </c>
      <c r="Q138" s="69" t="s">
        <v>257</v>
      </c>
      <c r="R138" s="69" t="s">
        <v>257</v>
      </c>
      <c r="S138" s="69" t="s">
        <v>257</v>
      </c>
      <c r="T138" s="93">
        <v>7</v>
      </c>
      <c r="U138" s="69" t="s">
        <v>315</v>
      </c>
      <c r="V138" s="69">
        <v>1</v>
      </c>
      <c r="W138" s="69">
        <v>4</v>
      </c>
      <c r="X138" s="93">
        <v>10</v>
      </c>
      <c r="Y138" s="69">
        <v>1</v>
      </c>
      <c r="Z138" s="72" t="s">
        <v>233</v>
      </c>
      <c r="AA138" s="69">
        <f>'Способности и классы'!$G$28</f>
        <v>1.1499999999999999</v>
      </c>
      <c r="AB138" s="69">
        <v>0</v>
      </c>
      <c r="AC138" s="73" t="s">
        <v>774</v>
      </c>
      <c r="AD138" s="73"/>
      <c r="AE138" s="69">
        <v>3</v>
      </c>
      <c r="AF138" s="69">
        <v>36</v>
      </c>
      <c r="AG138" s="74"/>
      <c r="AH138" s="75">
        <f t="shared" si="141"/>
        <v>0.30303030303030304</v>
      </c>
      <c r="AI138" s="75">
        <f t="shared" si="142"/>
        <v>4800.0000000000009</v>
      </c>
      <c r="AJ138" s="75">
        <f t="shared" si="143"/>
        <v>11.218603379227657</v>
      </c>
      <c r="AK138" s="75">
        <f t="shared" si="144"/>
        <v>1.25</v>
      </c>
      <c r="AL138" s="75">
        <f t="shared" si="145"/>
        <v>60.000000000000014</v>
      </c>
      <c r="AM138" s="75">
        <f t="shared" si="146"/>
        <v>2.8996216935982742</v>
      </c>
      <c r="AN138" s="75">
        <f t="shared" si="147"/>
        <v>2.3333333333333335</v>
      </c>
      <c r="AO138" s="75">
        <f t="shared" si="148"/>
        <v>40</v>
      </c>
      <c r="AP138" s="75">
        <f t="shared" si="149"/>
        <v>2.5181235923627607</v>
      </c>
      <c r="AQ138" s="75">
        <f t="shared" si="150"/>
        <v>3.4482758620689657</v>
      </c>
      <c r="AR138" s="75">
        <f t="shared" si="151"/>
        <v>9.9999999999999982</v>
      </c>
      <c r="AS138" s="75">
        <f t="shared" si="152"/>
        <v>1.5309436267417922</v>
      </c>
      <c r="AT138" s="75">
        <f t="shared" si="153"/>
        <v>4.8148148148148149</v>
      </c>
      <c r="AU138" s="75">
        <f t="shared" si="154"/>
        <v>8</v>
      </c>
      <c r="AV138" s="75">
        <f t="shared" si="155"/>
        <v>1.2890067732709791</v>
      </c>
      <c r="AW138" s="75">
        <f t="shared" si="156"/>
        <v>6.1538461538461533</v>
      </c>
      <c r="AX138" s="75">
        <f t="shared" si="157"/>
        <v>5</v>
      </c>
      <c r="AY138" s="75">
        <f t="shared" si="158"/>
        <v>0.87829337331531854</v>
      </c>
      <c r="AZ138" s="75">
        <f t="shared" si="159"/>
        <v>7.916666666666667</v>
      </c>
      <c r="BA138" s="75">
        <f t="shared" si="160"/>
        <v>3.4285714285714284</v>
      </c>
      <c r="BB138" s="75">
        <f t="shared" si="161"/>
        <v>0.52280821473161321</v>
      </c>
      <c r="BC138" s="75">
        <f t="shared" si="162"/>
        <v>10</v>
      </c>
      <c r="BD138" s="75">
        <f t="shared" si="163"/>
        <v>6</v>
      </c>
      <c r="BE138" s="75">
        <f t="shared" si="164"/>
        <v>0.61552215272369615</v>
      </c>
      <c r="BF138" s="75">
        <f t="shared" si="165"/>
        <v>11.904761904761905</v>
      </c>
      <c r="BG138" s="75">
        <f t="shared" si="166"/>
        <v>2.2222222222222219</v>
      </c>
      <c r="BH138" s="75">
        <f t="shared" si="167"/>
        <v>0.18666666666666662</v>
      </c>
      <c r="BI138" s="75">
        <f t="shared" si="168"/>
        <v>14.736842105263159</v>
      </c>
      <c r="BJ138" s="75">
        <f t="shared" si="169"/>
        <v>1.7142857142857142</v>
      </c>
      <c r="BK138" s="75">
        <f t="shared" si="170"/>
        <v>0.11632653061224488</v>
      </c>
      <c r="BL138" s="75">
        <f t="shared" si="171"/>
        <v>17.222222222222221</v>
      </c>
      <c r="BM138" s="75">
        <f t="shared" si="172"/>
        <v>1.5</v>
      </c>
      <c r="BN138" s="75">
        <f t="shared" si="173"/>
        <v>8.7096774193548387E-2</v>
      </c>
      <c r="BO138" s="75">
        <f t="shared" si="174"/>
        <v>21.25</v>
      </c>
      <c r="BP138" s="75">
        <f t="shared" si="175"/>
        <v>1.5</v>
      </c>
      <c r="BQ138" s="75">
        <f t="shared" si="176"/>
        <v>7.0588235294117646E-2</v>
      </c>
      <c r="BR138" s="75">
        <f t="shared" si="177"/>
        <v>24.666666666666668</v>
      </c>
      <c r="BS138" s="75">
        <f t="shared" si="178"/>
        <v>2.0512820512820511</v>
      </c>
      <c r="BT138" s="75">
        <f t="shared" si="179"/>
        <v>9.4171430855081506E-2</v>
      </c>
      <c r="BU138" s="75">
        <f t="shared" si="180"/>
        <v>34.18803418803418</v>
      </c>
      <c r="BV138" s="75">
        <f t="shared" si="181"/>
        <v>1.2</v>
      </c>
      <c r="BW138" s="75">
        <f t="shared" si="182"/>
        <v>7.4578392008095323E-2</v>
      </c>
      <c r="BX138" s="75">
        <f t="shared" si="183"/>
        <v>48.86363636363636</v>
      </c>
      <c r="BY138" s="75">
        <f t="shared" si="184"/>
        <v>1.2</v>
      </c>
      <c r="BZ138" s="75">
        <f t="shared" si="185"/>
        <v>9.8598921407446194E-2</v>
      </c>
      <c r="CA138" s="75">
        <f t="shared" si="186"/>
        <v>65.714285714285722</v>
      </c>
      <c r="CB138" s="75">
        <f t="shared" si="187"/>
        <v>1.0909090909090908</v>
      </c>
      <c r="CC138" s="75">
        <f t="shared" si="188"/>
        <v>0.12884405501936824</v>
      </c>
      <c r="CD138" s="75">
        <f t="shared" si="189"/>
        <v>102.08333333333334</v>
      </c>
      <c r="CE138" s="75">
        <f t="shared" si="190"/>
        <v>1</v>
      </c>
      <c r="CF138" s="75">
        <f t="shared" si="191"/>
        <v>0.15718752034191041</v>
      </c>
      <c r="CG138" s="75">
        <f t="shared" si="192"/>
        <v>4160</v>
      </c>
      <c r="CH138" s="75">
        <f t="shared" si="193"/>
        <v>1</v>
      </c>
      <c r="CI138" s="75">
        <f t="shared" si="194"/>
        <v>6.6649158052488389E-2</v>
      </c>
      <c r="CJ138" s="75">
        <f t="shared" si="195"/>
        <v>5499.9999999999991</v>
      </c>
      <c r="CK138" s="75">
        <f t="shared" si="196"/>
        <v>0.92307692307692313</v>
      </c>
      <c r="CL138" s="75">
        <f t="shared" si="197"/>
        <v>9.1588444070514377E-2</v>
      </c>
      <c r="CM138" s="75">
        <f t="shared" si="198"/>
        <v>7999.9999999999982</v>
      </c>
      <c r="CN138" s="75">
        <f t="shared" si="199"/>
        <v>0.8571428571428571</v>
      </c>
      <c r="CO138" s="75">
        <f t="shared" si="200"/>
        <v>0.10173978273092246</v>
      </c>
      <c r="CP138">
        <f t="shared" si="201"/>
        <v>0.32385313955859008</v>
      </c>
      <c r="CQ138">
        <f t="shared" si="202"/>
        <v>99.69997247163225</v>
      </c>
      <c r="CR138">
        <f t="shared" si="203"/>
        <v>100</v>
      </c>
    </row>
    <row r="139" spans="1:99" ht="30">
      <c r="A139" s="248"/>
      <c r="B139" s="81" t="s">
        <v>186</v>
      </c>
      <c r="C139" s="89" t="s">
        <v>295</v>
      </c>
      <c r="D139" s="51">
        <v>4</v>
      </c>
      <c r="E139" s="51">
        <v>16</v>
      </c>
      <c r="F139" s="52" t="str">
        <f t="shared" si="138"/>
        <v>4-9</v>
      </c>
      <c r="G139" s="52">
        <f t="shared" si="140"/>
        <v>6.5</v>
      </c>
      <c r="H139" s="51">
        <v>4</v>
      </c>
      <c r="I139" s="51">
        <v>9</v>
      </c>
      <c r="J139" s="51">
        <v>1</v>
      </c>
      <c r="K139" s="107">
        <v>9</v>
      </c>
      <c r="L139" s="51" t="s">
        <v>272</v>
      </c>
      <c r="M139" s="51">
        <v>1</v>
      </c>
      <c r="N139" s="52"/>
      <c r="O139" s="51"/>
      <c r="P139" s="51"/>
      <c r="Q139" s="51"/>
      <c r="R139" s="51"/>
      <c r="S139" s="51"/>
      <c r="T139" s="98">
        <v>12</v>
      </c>
      <c r="U139" s="51" t="s">
        <v>315</v>
      </c>
      <c r="V139" s="51">
        <v>1</v>
      </c>
      <c r="W139" s="51">
        <v>4</v>
      </c>
      <c r="X139" s="98">
        <v>14</v>
      </c>
      <c r="Y139" s="51">
        <v>1</v>
      </c>
      <c r="Z139" s="53" t="s">
        <v>233</v>
      </c>
      <c r="AA139" s="51">
        <f>'Способности и классы'!$G$28</f>
        <v>1.1499999999999999</v>
      </c>
      <c r="AB139" s="51">
        <v>0</v>
      </c>
      <c r="AC139" s="54" t="s">
        <v>565</v>
      </c>
      <c r="AD139" s="54"/>
      <c r="AE139" s="51">
        <v>1.5</v>
      </c>
      <c r="AF139" s="51">
        <v>0</v>
      </c>
      <c r="AG139" s="55"/>
      <c r="AH139" s="56">
        <f t="shared" si="141"/>
        <v>0.16129032258064516</v>
      </c>
      <c r="AI139" s="56">
        <f t="shared" si="142"/>
        <v>12799.999999999989</v>
      </c>
      <c r="AJ139" s="56">
        <f t="shared" si="143"/>
        <v>16.784191067386715</v>
      </c>
      <c r="AK139" s="56">
        <f t="shared" si="144"/>
        <v>0.67796610169491522</v>
      </c>
      <c r="AL139" s="56">
        <f t="shared" si="145"/>
        <v>319.99999999999972</v>
      </c>
      <c r="AM139" s="56">
        <f t="shared" si="146"/>
        <v>5.436683482689844</v>
      </c>
      <c r="AN139" s="56">
        <f t="shared" si="147"/>
        <v>1.25</v>
      </c>
      <c r="AO139" s="56">
        <f t="shared" si="148"/>
        <v>106.66666666666667</v>
      </c>
      <c r="AP139" s="56">
        <f t="shared" si="149"/>
        <v>4.2424192130158831</v>
      </c>
      <c r="AQ139" s="56">
        <f t="shared" si="150"/>
        <v>1.8867924528301887</v>
      </c>
      <c r="AR139" s="56">
        <f t="shared" si="151"/>
        <v>159.99999999999986</v>
      </c>
      <c r="AS139" s="56">
        <f t="shared" si="152"/>
        <v>5.9068826219526454</v>
      </c>
      <c r="AT139" s="56">
        <f t="shared" si="153"/>
        <v>2.6</v>
      </c>
      <c r="AU139" s="56">
        <f t="shared" si="154"/>
        <v>80.000000000000014</v>
      </c>
      <c r="AV139" s="56">
        <f t="shared" si="155"/>
        <v>5.5470019622522919</v>
      </c>
      <c r="AW139" s="56">
        <f t="shared" si="156"/>
        <v>3.4042553191489362</v>
      </c>
      <c r="AX139" s="56">
        <f t="shared" si="157"/>
        <v>26.666666666666671</v>
      </c>
      <c r="AY139" s="56">
        <f t="shared" si="158"/>
        <v>3.620067176831431</v>
      </c>
      <c r="AZ139" s="56">
        <f t="shared" si="159"/>
        <v>4.2222222222222223</v>
      </c>
      <c r="BA139" s="56">
        <f t="shared" si="160"/>
        <v>17.777777777777775</v>
      </c>
      <c r="BB139" s="56">
        <f t="shared" si="161"/>
        <v>3.0469175280119143</v>
      </c>
      <c r="BC139" s="56">
        <f t="shared" si="162"/>
        <v>5.2380952380952381</v>
      </c>
      <c r="BD139" s="56">
        <f t="shared" si="163"/>
        <v>10</v>
      </c>
      <c r="BE139" s="56">
        <f t="shared" si="164"/>
        <v>1.8483545422382448</v>
      </c>
      <c r="BF139" s="56">
        <f t="shared" si="165"/>
        <v>6.4102564102564106</v>
      </c>
      <c r="BG139" s="56">
        <f t="shared" si="166"/>
        <v>8</v>
      </c>
      <c r="BH139" s="56">
        <f t="shared" si="167"/>
        <v>1.248</v>
      </c>
      <c r="BI139" s="56">
        <f t="shared" si="168"/>
        <v>8.6419753086419746</v>
      </c>
      <c r="BJ139" s="56">
        <f t="shared" si="169"/>
        <v>5.333333333333333</v>
      </c>
      <c r="BK139" s="56">
        <f t="shared" si="170"/>
        <v>0.6171428571428571</v>
      </c>
      <c r="BL139" s="56">
        <f t="shared" si="171"/>
        <v>11.742424242424242</v>
      </c>
      <c r="BM139" s="56">
        <f t="shared" si="172"/>
        <v>4.5714285714285712</v>
      </c>
      <c r="BN139" s="56">
        <f t="shared" si="173"/>
        <v>0.38930875576036866</v>
      </c>
      <c r="BO139" s="56">
        <f t="shared" si="174"/>
        <v>16.190476190476193</v>
      </c>
      <c r="BP139" s="56">
        <f t="shared" si="175"/>
        <v>3.333333333333333</v>
      </c>
      <c r="BQ139" s="56">
        <f t="shared" si="176"/>
        <v>0.20588235294117641</v>
      </c>
      <c r="BR139" s="56">
        <f t="shared" si="177"/>
        <v>22.839506172839506</v>
      </c>
      <c r="BS139" s="56">
        <f t="shared" si="178"/>
        <v>4.1025641025641022</v>
      </c>
      <c r="BT139" s="56">
        <f t="shared" si="179"/>
        <v>0.19572677163383639</v>
      </c>
      <c r="BU139" s="56">
        <f t="shared" si="180"/>
        <v>33.333333333333336</v>
      </c>
      <c r="BV139" s="56">
        <f t="shared" si="181"/>
        <v>2.6666666666666665</v>
      </c>
      <c r="BW139" s="56">
        <f t="shared" si="182"/>
        <v>0.14121952289680842</v>
      </c>
      <c r="BX139" s="56">
        <f t="shared" si="183"/>
        <v>51.190476190476183</v>
      </c>
      <c r="BY139" s="56">
        <f t="shared" si="184"/>
        <v>2.2857142857142856</v>
      </c>
      <c r="BZ139" s="56">
        <f t="shared" si="185"/>
        <v>0.14326677446171721</v>
      </c>
      <c r="CA139" s="56">
        <f t="shared" si="186"/>
        <v>85.185185185185162</v>
      </c>
      <c r="CB139" s="56">
        <f t="shared" si="187"/>
        <v>2.2857142857142856</v>
      </c>
      <c r="CC139" s="56">
        <f t="shared" si="188"/>
        <v>0.16380567186958445</v>
      </c>
      <c r="CD139" s="56">
        <f t="shared" si="189"/>
        <v>163.33333333333337</v>
      </c>
      <c r="CE139" s="56">
        <f t="shared" si="190"/>
        <v>2</v>
      </c>
      <c r="CF139" s="56">
        <f t="shared" si="191"/>
        <v>0.17186287323903238</v>
      </c>
      <c r="CG139" s="56">
        <f t="shared" si="192"/>
        <v>433.33333333333343</v>
      </c>
      <c r="CH139" s="56">
        <f t="shared" si="193"/>
        <v>2</v>
      </c>
      <c r="CI139" s="56">
        <f t="shared" si="194"/>
        <v>0.17412758103224107</v>
      </c>
      <c r="CJ139" s="56">
        <f t="shared" si="195"/>
        <v>1222.222222222221</v>
      </c>
      <c r="CK139" s="56">
        <f t="shared" si="196"/>
        <v>1.7777777777777777</v>
      </c>
      <c r="CL139" s="56">
        <f t="shared" si="197"/>
        <v>0.16586318733494126</v>
      </c>
      <c r="CM139" s="56">
        <f t="shared" si="198"/>
        <v>47999.999999999956</v>
      </c>
      <c r="CN139" s="56">
        <f t="shared" si="199"/>
        <v>1.7777777777777777</v>
      </c>
      <c r="CO139" s="56">
        <f t="shared" si="200"/>
        <v>7.8011577310690541E-2</v>
      </c>
      <c r="CP139">
        <f t="shared" si="201"/>
        <v>0.99334703232788413</v>
      </c>
      <c r="CQ139">
        <f t="shared" si="202"/>
        <v>99.733348256549519</v>
      </c>
      <c r="CR139">
        <f t="shared" si="203"/>
        <v>100</v>
      </c>
      <c r="CU139">
        <v>0.64300000000000002</v>
      </c>
    </row>
    <row r="140" spans="1:99" ht="45">
      <c r="A140" s="248"/>
      <c r="B140" s="83" t="s">
        <v>230</v>
      </c>
      <c r="C140" s="91" t="s">
        <v>214</v>
      </c>
      <c r="D140" s="45">
        <v>4</v>
      </c>
      <c r="E140" s="45">
        <v>18</v>
      </c>
      <c r="F140" s="46" t="str">
        <f t="shared" si="138"/>
        <v>2-9</v>
      </c>
      <c r="G140" s="46">
        <f t="shared" si="140"/>
        <v>5.5</v>
      </c>
      <c r="H140" s="45">
        <v>2</v>
      </c>
      <c r="I140" s="45">
        <v>9</v>
      </c>
      <c r="J140" s="45">
        <v>1</v>
      </c>
      <c r="K140" s="109">
        <v>8</v>
      </c>
      <c r="L140" s="45" t="s">
        <v>279</v>
      </c>
      <c r="M140" s="45">
        <v>1</v>
      </c>
      <c r="N140" s="46" t="str">
        <f>IF(ISNUMBER(O140),AVERAGE(O140:P140),"-")</f>
        <v>-</v>
      </c>
      <c r="O140" s="45" t="s">
        <v>257</v>
      </c>
      <c r="P140" s="45" t="s">
        <v>257</v>
      </c>
      <c r="Q140" s="45" t="s">
        <v>257</v>
      </c>
      <c r="R140" s="45" t="s">
        <v>257</v>
      </c>
      <c r="S140" s="45" t="s">
        <v>257</v>
      </c>
      <c r="T140" s="100">
        <v>9</v>
      </c>
      <c r="U140" s="45" t="s">
        <v>326</v>
      </c>
      <c r="V140" s="45">
        <v>1</v>
      </c>
      <c r="W140" s="45">
        <v>4</v>
      </c>
      <c r="X140" s="100">
        <v>12</v>
      </c>
      <c r="Y140" s="45">
        <v>2</v>
      </c>
      <c r="Z140" s="47" t="s">
        <v>242</v>
      </c>
      <c r="AA140" s="45">
        <f>'Способности и классы'!$G$11</f>
        <v>1.33</v>
      </c>
      <c r="AB140" s="45">
        <v>0</v>
      </c>
      <c r="AC140" s="48" t="s">
        <v>548</v>
      </c>
      <c r="AD140" s="48" t="s">
        <v>603</v>
      </c>
      <c r="AE140" s="45">
        <f>1.2*1.1*1.5</f>
        <v>1.98</v>
      </c>
      <c r="AF140" s="45">
        <v>0</v>
      </c>
      <c r="AG140" s="49"/>
      <c r="AH140" s="50">
        <f t="shared" si="141"/>
        <v>0.13341637380878255</v>
      </c>
      <c r="AI140" s="50">
        <f t="shared" si="142"/>
        <v>14399.999999999987</v>
      </c>
      <c r="AJ140" s="50">
        <f t="shared" si="143"/>
        <v>18.125430897268224</v>
      </c>
      <c r="AK140" s="50">
        <f t="shared" si="144"/>
        <v>0.56568542494923801</v>
      </c>
      <c r="AL140" s="50">
        <f t="shared" si="145"/>
        <v>359.99999999999966</v>
      </c>
      <c r="AM140" s="50">
        <f t="shared" si="146"/>
        <v>5.9023514513478288</v>
      </c>
      <c r="AN140" s="50">
        <f t="shared" si="147"/>
        <v>1.0311973892303818</v>
      </c>
      <c r="AO140" s="50">
        <f t="shared" si="148"/>
        <v>60</v>
      </c>
      <c r="AP140" s="50">
        <f t="shared" si="149"/>
        <v>3.7459594326141077</v>
      </c>
      <c r="AQ140" s="50">
        <f t="shared" si="150"/>
        <v>1.5713484026367723</v>
      </c>
      <c r="AR140" s="50">
        <f t="shared" si="151"/>
        <v>45.000000000000007</v>
      </c>
      <c r="AS140" s="50">
        <f t="shared" si="152"/>
        <v>3.8262735018773735</v>
      </c>
      <c r="AT140" s="50">
        <f t="shared" si="153"/>
        <v>2.1377646873081666</v>
      </c>
      <c r="AU140" s="50">
        <f t="shared" si="154"/>
        <v>19.999999999999996</v>
      </c>
      <c r="AV140" s="50">
        <f t="shared" si="155"/>
        <v>3.0586870783705944</v>
      </c>
      <c r="AW140" s="50">
        <f t="shared" si="156"/>
        <v>2.8284271247461898</v>
      </c>
      <c r="AX140" s="50">
        <f t="shared" si="157"/>
        <v>11.25</v>
      </c>
      <c r="AY140" s="50">
        <f t="shared" si="158"/>
        <v>2.3700347053124382</v>
      </c>
      <c r="AZ140" s="50">
        <f t="shared" si="159"/>
        <v>3.5355339059327373</v>
      </c>
      <c r="BA140" s="50">
        <f t="shared" si="160"/>
        <v>9</v>
      </c>
      <c r="BB140" s="50">
        <f t="shared" si="161"/>
        <v>2.062933910124308</v>
      </c>
      <c r="BC140" s="50">
        <f t="shared" si="162"/>
        <v>4.4446711960297272</v>
      </c>
      <c r="BD140" s="50">
        <f t="shared" si="163"/>
        <v>9</v>
      </c>
      <c r="BE140" s="50">
        <f t="shared" si="164"/>
        <v>1.9547117666232661</v>
      </c>
      <c r="BF140" s="50">
        <f t="shared" si="165"/>
        <v>5.952077282715047</v>
      </c>
      <c r="BG140" s="50">
        <f t="shared" si="166"/>
        <v>5.1428571428571432</v>
      </c>
      <c r="BH140" s="50">
        <f t="shared" si="167"/>
        <v>0.86404408050817894</v>
      </c>
      <c r="BI140" s="50">
        <f t="shared" si="168"/>
        <v>8.249579113843053</v>
      </c>
      <c r="BJ140" s="50">
        <f t="shared" si="169"/>
        <v>3.7499999999999996</v>
      </c>
      <c r="BK140" s="50">
        <f t="shared" si="170"/>
        <v>0.45456864504849487</v>
      </c>
      <c r="BL140" s="50">
        <f t="shared" si="171"/>
        <v>11.18383174325662</v>
      </c>
      <c r="BM140" s="50">
        <f t="shared" si="172"/>
        <v>2.8571428571428572</v>
      </c>
      <c r="BN140" s="50">
        <f t="shared" si="173"/>
        <v>0.25547083707384938</v>
      </c>
      <c r="BO140" s="50">
        <f t="shared" si="174"/>
        <v>16.027753706895076</v>
      </c>
      <c r="BP140" s="50">
        <f t="shared" si="175"/>
        <v>2.5714285714285716</v>
      </c>
      <c r="BQ140" s="50">
        <f t="shared" si="176"/>
        <v>0.16043599237005701</v>
      </c>
      <c r="BR140" s="50">
        <f t="shared" si="177"/>
        <v>22.750392090349791</v>
      </c>
      <c r="BS140" s="50">
        <f t="shared" si="178"/>
        <v>3.4615384615384612</v>
      </c>
      <c r="BT140" s="50">
        <f t="shared" si="179"/>
        <v>0.16717304836794611</v>
      </c>
      <c r="BU140" s="50">
        <f t="shared" si="180"/>
        <v>35.35533905932737</v>
      </c>
      <c r="BV140" s="50">
        <f t="shared" si="181"/>
        <v>2.25</v>
      </c>
      <c r="BW140" s="50">
        <f t="shared" si="182"/>
        <v>0.11827387382543605</v>
      </c>
      <c r="BX140" s="50">
        <f t="shared" si="183"/>
        <v>56.306651094484316</v>
      </c>
      <c r="BY140" s="50">
        <f t="shared" si="184"/>
        <v>2</v>
      </c>
      <c r="BZ140" s="50">
        <f t="shared" si="185"/>
        <v>0.12417779276630854</v>
      </c>
      <c r="CA140" s="50">
        <f t="shared" si="186"/>
        <v>108.42303978193731</v>
      </c>
      <c r="CB140" s="50">
        <f t="shared" si="187"/>
        <v>1.8</v>
      </c>
      <c r="CC140" s="50">
        <f t="shared" si="188"/>
        <v>0.12884734173174212</v>
      </c>
      <c r="CD140" s="50">
        <f t="shared" si="189"/>
        <v>266.5248636780064</v>
      </c>
      <c r="CE140" s="50">
        <f t="shared" si="190"/>
        <v>1.8</v>
      </c>
      <c r="CF140" s="50">
        <f t="shared" si="191"/>
        <v>0.13546088545253746</v>
      </c>
      <c r="CG140" s="50">
        <f t="shared" si="192"/>
        <v>735.39105243400877</v>
      </c>
      <c r="CH140" s="50">
        <f t="shared" si="193"/>
        <v>1.6363636363636365</v>
      </c>
      <c r="CI140" s="50">
        <f t="shared" si="194"/>
        <v>0.13737018417191577</v>
      </c>
      <c r="CJ140" s="50">
        <f t="shared" si="195"/>
        <v>972.27182413150194</v>
      </c>
      <c r="CK140" s="50">
        <f t="shared" si="196"/>
        <v>1.6363636363636365</v>
      </c>
      <c r="CL140" s="50">
        <f t="shared" si="197"/>
        <v>0.17265347860404873</v>
      </c>
      <c r="CM140" s="50">
        <f t="shared" si="198"/>
        <v>33941.12549695425</v>
      </c>
      <c r="CN140" s="50">
        <f t="shared" si="199"/>
        <v>1.5</v>
      </c>
      <c r="CO140" s="50">
        <f t="shared" si="200"/>
        <v>8.15344704476655E-2</v>
      </c>
      <c r="CP140">
        <f t="shared" si="201"/>
        <v>0.99583057562809008</v>
      </c>
      <c r="CQ140">
        <f t="shared" si="202"/>
        <v>99.833013950784704</v>
      </c>
      <c r="CR140">
        <f t="shared" si="203"/>
        <v>100</v>
      </c>
    </row>
    <row r="141" spans="1:99" ht="30">
      <c r="A141" s="248"/>
      <c r="B141" s="79" t="s">
        <v>142</v>
      </c>
      <c r="C141" s="87" t="s">
        <v>132</v>
      </c>
      <c r="D141" s="32">
        <v>4</v>
      </c>
      <c r="E141" s="32">
        <v>23</v>
      </c>
      <c r="F141" s="33" t="str">
        <f t="shared" si="138"/>
        <v>6-8</v>
      </c>
      <c r="G141" s="33">
        <f t="shared" si="140"/>
        <v>7</v>
      </c>
      <c r="H141" s="32">
        <v>6</v>
      </c>
      <c r="I141" s="32">
        <v>8</v>
      </c>
      <c r="J141" s="32">
        <v>1</v>
      </c>
      <c r="K141" s="105">
        <v>7</v>
      </c>
      <c r="L141" s="32" t="s">
        <v>279</v>
      </c>
      <c r="M141" s="32">
        <v>1</v>
      </c>
      <c r="N141" s="33" t="str">
        <f>IF(ISNUMBER(O141),AVERAGE(O141:P141),"-")</f>
        <v>-</v>
      </c>
      <c r="O141" s="32" t="s">
        <v>257</v>
      </c>
      <c r="P141" s="32" t="s">
        <v>257</v>
      </c>
      <c r="Q141" s="32" t="s">
        <v>257</v>
      </c>
      <c r="R141" s="32" t="s">
        <v>257</v>
      </c>
      <c r="S141" s="32" t="s">
        <v>257</v>
      </c>
      <c r="T141" s="96">
        <v>7</v>
      </c>
      <c r="U141" s="32" t="s">
        <v>319</v>
      </c>
      <c r="V141" s="32">
        <v>1</v>
      </c>
      <c r="W141" s="32">
        <v>5</v>
      </c>
      <c r="X141" s="96">
        <v>8</v>
      </c>
      <c r="Y141" s="32">
        <v>2</v>
      </c>
      <c r="Z141" s="34" t="s">
        <v>234</v>
      </c>
      <c r="AA141" s="32">
        <f>'Способности и классы'!$G$25</f>
        <v>1.6940000000000002</v>
      </c>
      <c r="AB141" s="32">
        <v>0</v>
      </c>
      <c r="AC141" s="35" t="s">
        <v>587</v>
      </c>
      <c r="AD141" s="35"/>
      <c r="AE141" s="32">
        <f>1.2*1.45</f>
        <v>1.74</v>
      </c>
      <c r="AF141" s="32">
        <v>0</v>
      </c>
      <c r="AG141" s="36"/>
      <c r="AH141" s="37">
        <f t="shared" si="141"/>
        <v>0.10553832555023096</v>
      </c>
      <c r="AI141" s="37">
        <f t="shared" si="142"/>
        <v>3066.6666666666661</v>
      </c>
      <c r="AJ141" s="37">
        <f t="shared" si="143"/>
        <v>13.056118804131213</v>
      </c>
      <c r="AK141" s="37">
        <f t="shared" si="144"/>
        <v>0.44194173824159216</v>
      </c>
      <c r="AL141" s="37">
        <f t="shared" si="145"/>
        <v>57.5</v>
      </c>
      <c r="AM141" s="37">
        <f t="shared" si="146"/>
        <v>3.8144618607878056</v>
      </c>
      <c r="AN141" s="37">
        <f t="shared" si="147"/>
        <v>0.81143401119767755</v>
      </c>
      <c r="AO141" s="37">
        <f t="shared" si="148"/>
        <v>76.666666666666671</v>
      </c>
      <c r="AP141" s="37">
        <f t="shared" si="149"/>
        <v>4.3852044544705766</v>
      </c>
      <c r="AQ141" s="37">
        <f t="shared" si="150"/>
        <v>1.240538212607978</v>
      </c>
      <c r="AR141" s="37">
        <f t="shared" si="151"/>
        <v>12.777777777777779</v>
      </c>
      <c r="AS141" s="37">
        <f t="shared" si="152"/>
        <v>2.5417806767901836</v>
      </c>
      <c r="AT141" s="37">
        <f t="shared" si="153"/>
        <v>1.7022941028565033</v>
      </c>
      <c r="AU141" s="37">
        <f t="shared" si="154"/>
        <v>10.952380952380954</v>
      </c>
      <c r="AV141" s="37">
        <f t="shared" si="155"/>
        <v>2.5365123040069602</v>
      </c>
      <c r="AW141" s="37">
        <f t="shared" si="156"/>
        <v>2.2183742154872079</v>
      </c>
      <c r="AX141" s="37">
        <f t="shared" si="157"/>
        <v>7.1875</v>
      </c>
      <c r="AY141" s="37">
        <f t="shared" si="158"/>
        <v>2.084920048940631</v>
      </c>
      <c r="AZ141" s="37">
        <f t="shared" si="159"/>
        <v>2.7989643421967507</v>
      </c>
      <c r="BA141" s="37">
        <f t="shared" si="160"/>
        <v>5.1111111111111107</v>
      </c>
      <c r="BB141" s="37">
        <f t="shared" si="161"/>
        <v>1.5946905339971855</v>
      </c>
      <c r="BC141" s="37">
        <f t="shared" si="162"/>
        <v>3.8410738731121099</v>
      </c>
      <c r="BD141" s="37">
        <f t="shared" si="163"/>
        <v>11.5</v>
      </c>
      <c r="BE141" s="37">
        <f t="shared" si="164"/>
        <v>2.8342158441581695</v>
      </c>
      <c r="BF141" s="37">
        <f t="shared" si="165"/>
        <v>5.2612111695427632</v>
      </c>
      <c r="BG141" s="37">
        <f t="shared" si="166"/>
        <v>3.8333333333333335</v>
      </c>
      <c r="BH141" s="37">
        <f t="shared" si="167"/>
        <v>0.72860282733461879</v>
      </c>
      <c r="BI141" s="37">
        <f t="shared" si="168"/>
        <v>7.4432292756478686</v>
      </c>
      <c r="BJ141" s="37">
        <f t="shared" si="169"/>
        <v>3.2857142857142856</v>
      </c>
      <c r="BK141" s="37">
        <f t="shared" si="170"/>
        <v>0.44143666196931608</v>
      </c>
      <c r="BL141" s="37">
        <f t="shared" si="171"/>
        <v>10.438242960372843</v>
      </c>
      <c r="BM141" s="37">
        <f t="shared" si="172"/>
        <v>2.875</v>
      </c>
      <c r="BN141" s="37">
        <f t="shared" si="173"/>
        <v>0.27542949622024393</v>
      </c>
      <c r="BO141" s="37">
        <f t="shared" si="174"/>
        <v>15.026019100214134</v>
      </c>
      <c r="BP141" s="37">
        <f t="shared" si="175"/>
        <v>2.875</v>
      </c>
      <c r="BQ141" s="37">
        <f t="shared" si="176"/>
        <v>0.19133477608577171</v>
      </c>
      <c r="BR141" s="37">
        <f t="shared" si="177"/>
        <v>22.554268020605395</v>
      </c>
      <c r="BS141" s="37">
        <f t="shared" si="178"/>
        <v>3.9316239316239314</v>
      </c>
      <c r="BT141" s="37">
        <f t="shared" si="179"/>
        <v>0.1902287137013372</v>
      </c>
      <c r="BU141" s="37">
        <f t="shared" si="180"/>
        <v>36.261886214694734</v>
      </c>
      <c r="BV141" s="37">
        <f t="shared" si="181"/>
        <v>2.2999999999999998</v>
      </c>
      <c r="BW141" s="37">
        <f t="shared" si="182"/>
        <v>0.11796821825066217</v>
      </c>
      <c r="BX141" s="37">
        <f t="shared" si="183"/>
        <v>66.099112154394675</v>
      </c>
      <c r="BY141" s="37">
        <f t="shared" si="184"/>
        <v>2.2999999999999998</v>
      </c>
      <c r="BZ141" s="37">
        <f t="shared" si="185"/>
        <v>0.12259073001205381</v>
      </c>
      <c r="CA141" s="37">
        <f t="shared" si="186"/>
        <v>162.63455967290597</v>
      </c>
      <c r="CB141" s="37">
        <f t="shared" si="187"/>
        <v>2.0909090909090908</v>
      </c>
      <c r="CC141" s="37">
        <f t="shared" si="188"/>
        <v>0.11338644950197752</v>
      </c>
      <c r="CD141" s="37">
        <f t="shared" si="189"/>
        <v>433.10290347675993</v>
      </c>
      <c r="CE141" s="37">
        <f t="shared" si="190"/>
        <v>1.9166666666666667</v>
      </c>
      <c r="CF141" s="37">
        <f t="shared" si="191"/>
        <v>0.11438845597939977</v>
      </c>
      <c r="CG141" s="37">
        <f t="shared" si="192"/>
        <v>565.68542494923747</v>
      </c>
      <c r="CH141" s="37">
        <f t="shared" si="193"/>
        <v>1.9166666666666667</v>
      </c>
      <c r="CI141" s="37">
        <f t="shared" si="194"/>
        <v>0.15748557130809693</v>
      </c>
      <c r="CJ141" s="37">
        <f t="shared" si="195"/>
        <v>777.81745930520162</v>
      </c>
      <c r="CK141" s="37">
        <f t="shared" si="196"/>
        <v>1.7692307692307692</v>
      </c>
      <c r="CL141" s="37">
        <f t="shared" si="197"/>
        <v>0.18756394949251345</v>
      </c>
      <c r="CM141" s="37">
        <f t="shared" si="198"/>
        <v>33941.12549695425</v>
      </c>
      <c r="CN141" s="37">
        <f t="shared" si="199"/>
        <v>1.6428571428571428</v>
      </c>
      <c r="CO141" s="37">
        <f t="shared" si="200"/>
        <v>8.3410051664551677E-2</v>
      </c>
      <c r="CP141">
        <f t="shared" si="201"/>
        <v>0.99784980499810449</v>
      </c>
      <c r="CQ141">
        <f t="shared" si="202"/>
        <v>99.913936656149659</v>
      </c>
      <c r="CR141">
        <f t="shared" si="203"/>
        <v>100</v>
      </c>
    </row>
    <row r="142" spans="1:99" ht="21">
      <c r="A142" s="248"/>
      <c r="B142" s="78" t="s">
        <v>99</v>
      </c>
      <c r="C142" s="86" t="s">
        <v>286</v>
      </c>
      <c r="D142" s="57">
        <v>5</v>
      </c>
      <c r="E142" s="57">
        <v>13</v>
      </c>
      <c r="F142" s="58" t="str">
        <f t="shared" si="138"/>
        <v>4-6</v>
      </c>
      <c r="G142" s="58">
        <f t="shared" si="140"/>
        <v>5</v>
      </c>
      <c r="H142" s="57">
        <v>4</v>
      </c>
      <c r="I142" s="57">
        <v>6</v>
      </c>
      <c r="J142" s="57">
        <v>1</v>
      </c>
      <c r="K142" s="104">
        <v>13</v>
      </c>
      <c r="L142" s="57" t="s">
        <v>280</v>
      </c>
      <c r="M142" s="57">
        <v>1</v>
      </c>
      <c r="N142" s="58"/>
      <c r="O142" s="57"/>
      <c r="P142" s="57"/>
      <c r="Q142" s="57"/>
      <c r="R142" s="57"/>
      <c r="S142" s="57"/>
      <c r="T142" s="95">
        <v>5</v>
      </c>
      <c r="U142" s="57" t="s">
        <v>310</v>
      </c>
      <c r="V142" s="57">
        <v>1</v>
      </c>
      <c r="W142" s="57">
        <v>4</v>
      </c>
      <c r="X142" s="95">
        <v>14</v>
      </c>
      <c r="Y142" s="57">
        <v>2</v>
      </c>
      <c r="Z142" s="59" t="s">
        <v>231</v>
      </c>
      <c r="AA142" s="57">
        <f>'Способности и классы'!$G$16</f>
        <v>1.4</v>
      </c>
      <c r="AB142" s="57">
        <v>0</v>
      </c>
      <c r="AC142" s="60" t="s">
        <v>595</v>
      </c>
      <c r="AD142" s="60" t="s">
        <v>598</v>
      </c>
      <c r="AE142" s="57">
        <f>1.3*1.6</f>
        <v>2.08</v>
      </c>
      <c r="AF142" s="57">
        <v>0</v>
      </c>
      <c r="AG142" s="61"/>
      <c r="AH142" s="62">
        <f t="shared" si="141"/>
        <v>0.14731391274719741</v>
      </c>
      <c r="AI142" s="62">
        <f t="shared" si="142"/>
        <v>259.99999999999977</v>
      </c>
      <c r="AJ142" s="62">
        <f t="shared" si="143"/>
        <v>6.4816025364842202</v>
      </c>
      <c r="AK142" s="62">
        <f t="shared" si="144"/>
        <v>0.62853936105470887</v>
      </c>
      <c r="AL142" s="62">
        <f t="shared" si="145"/>
        <v>129.99999999999989</v>
      </c>
      <c r="AM142" s="62">
        <f t="shared" si="146"/>
        <v>4.3330429109947755</v>
      </c>
      <c r="AN142" s="62">
        <f t="shared" si="147"/>
        <v>1.1511040623967053</v>
      </c>
      <c r="AO142" s="62">
        <f t="shared" si="148"/>
        <v>43.333333333333336</v>
      </c>
      <c r="AP142" s="62">
        <f t="shared" si="149"/>
        <v>3.2516585958752247</v>
      </c>
      <c r="AQ142" s="62">
        <f t="shared" si="150"/>
        <v>1.7246506858208477</v>
      </c>
      <c r="AR142" s="62">
        <f t="shared" si="151"/>
        <v>86.666666666666586</v>
      </c>
      <c r="AS142" s="62">
        <f t="shared" si="152"/>
        <v>4.7913773896508802</v>
      </c>
      <c r="AT142" s="62">
        <f t="shared" si="153"/>
        <v>2.3570226039551585</v>
      </c>
      <c r="AU142" s="62">
        <f t="shared" si="154"/>
        <v>32.500000000000007</v>
      </c>
      <c r="AV142" s="62">
        <f t="shared" si="155"/>
        <v>3.7132980264365636</v>
      </c>
      <c r="AW142" s="62">
        <f t="shared" si="156"/>
        <v>3.1426968052735447</v>
      </c>
      <c r="AX142" s="62">
        <f t="shared" si="157"/>
        <v>13.000000000000004</v>
      </c>
      <c r="AY142" s="62">
        <f t="shared" si="158"/>
        <v>2.4288491500176095</v>
      </c>
      <c r="AZ142" s="62">
        <f t="shared" si="159"/>
        <v>3.951479071336589</v>
      </c>
      <c r="BA142" s="62">
        <f t="shared" si="160"/>
        <v>8.6666666666666661</v>
      </c>
      <c r="BB142" s="62">
        <f t="shared" si="161"/>
        <v>1.8380046913824279</v>
      </c>
      <c r="BC142" s="62">
        <f t="shared" si="162"/>
        <v>4.8613591206575135</v>
      </c>
      <c r="BD142" s="62">
        <f t="shared" si="163"/>
        <v>5.4166666666666661</v>
      </c>
      <c r="BE142" s="62">
        <f t="shared" si="164"/>
        <v>1.1082192396738801</v>
      </c>
      <c r="BF142" s="62">
        <f t="shared" si="165"/>
        <v>5.8925565098878963</v>
      </c>
      <c r="BG142" s="62">
        <f t="shared" si="166"/>
        <v>3.7142857142857144</v>
      </c>
      <c r="BH142" s="62">
        <f t="shared" si="167"/>
        <v>0.63033518780057951</v>
      </c>
      <c r="BI142" s="62">
        <f t="shared" si="168"/>
        <v>7.332959212304937</v>
      </c>
      <c r="BJ142" s="62">
        <f t="shared" si="169"/>
        <v>2.7083333333333335</v>
      </c>
      <c r="BK142" s="62">
        <f t="shared" si="170"/>
        <v>0.36933702410190211</v>
      </c>
      <c r="BL142" s="62">
        <f t="shared" si="171"/>
        <v>8.7681240867131898</v>
      </c>
      <c r="BM142" s="62">
        <f t="shared" si="172"/>
        <v>2.0634920634920637</v>
      </c>
      <c r="BN142" s="62">
        <f t="shared" si="173"/>
        <v>0.23534019855159033</v>
      </c>
      <c r="BO142" s="62">
        <f t="shared" si="174"/>
        <v>10.452882852322876</v>
      </c>
      <c r="BP142" s="62">
        <f t="shared" si="175"/>
        <v>1.8055555555555556</v>
      </c>
      <c r="BQ142" s="62">
        <f t="shared" si="176"/>
        <v>0.17273278396632166</v>
      </c>
      <c r="BR142" s="62">
        <f t="shared" si="177"/>
        <v>12.458548049477264</v>
      </c>
      <c r="BS142" s="62">
        <f t="shared" si="178"/>
        <v>2</v>
      </c>
      <c r="BT142" s="62">
        <f t="shared" si="179"/>
        <v>0.17590753220233143</v>
      </c>
      <c r="BU142" s="62">
        <f t="shared" si="180"/>
        <v>17.459426695964133</v>
      </c>
      <c r="BV142" s="62">
        <f t="shared" si="181"/>
        <v>1.1818181818181819</v>
      </c>
      <c r="BW142" s="62">
        <f t="shared" si="182"/>
        <v>0.12406621509572126</v>
      </c>
      <c r="BX142" s="62">
        <f t="shared" si="183"/>
        <v>23.754368430485574</v>
      </c>
      <c r="BY142" s="62">
        <f t="shared" si="184"/>
        <v>1.0833333333333333</v>
      </c>
      <c r="BZ142" s="62">
        <f t="shared" si="185"/>
        <v>0.14517326231554553</v>
      </c>
      <c r="CA142" s="62">
        <f t="shared" si="186"/>
        <v>33.190726463858354</v>
      </c>
      <c r="CB142" s="62">
        <f t="shared" si="187"/>
        <v>1.0833333333333333</v>
      </c>
      <c r="CC142" s="62">
        <f t="shared" si="188"/>
        <v>0.18066443784706615</v>
      </c>
      <c r="CD142" s="62">
        <f t="shared" si="189"/>
        <v>48.122544830751146</v>
      </c>
      <c r="CE142" s="62">
        <f t="shared" si="190"/>
        <v>1</v>
      </c>
      <c r="CF142" s="62">
        <f t="shared" si="191"/>
        <v>0.21235405853606704</v>
      </c>
      <c r="CG142" s="62">
        <f t="shared" si="192"/>
        <v>81.710116937112147</v>
      </c>
      <c r="CH142" s="62">
        <f t="shared" si="193"/>
        <v>0.9285714285714286</v>
      </c>
      <c r="CI142" s="62">
        <f t="shared" si="194"/>
        <v>0.23337285137330091</v>
      </c>
      <c r="CJ142" s="62">
        <f t="shared" si="195"/>
        <v>3889.0872965260105</v>
      </c>
      <c r="CK142" s="62">
        <f t="shared" si="196"/>
        <v>0.8666666666666667</v>
      </c>
      <c r="CL142" s="62">
        <f t="shared" si="197"/>
        <v>9.901504984549489E-2</v>
      </c>
      <c r="CM142" s="62">
        <f t="shared" si="198"/>
        <v>5656.8542494923786</v>
      </c>
      <c r="CN142" s="62">
        <f t="shared" si="199"/>
        <v>0.8666666666666667</v>
      </c>
      <c r="CO142" s="62">
        <f t="shared" si="200"/>
        <v>0.11125493287096028</v>
      </c>
      <c r="CP142">
        <f t="shared" si="201"/>
        <v>1.0041488640415008</v>
      </c>
      <c r="CQ142">
        <f t="shared" si="202"/>
        <v>100.1657484606112</v>
      </c>
      <c r="CR142">
        <f t="shared" si="203"/>
        <v>101</v>
      </c>
    </row>
    <row r="143" spans="1:99" ht="30">
      <c r="A143" s="248"/>
      <c r="B143" s="76" t="s">
        <v>30</v>
      </c>
      <c r="C143" s="84" t="s">
        <v>16</v>
      </c>
      <c r="D143" s="69">
        <v>4</v>
      </c>
      <c r="E143" s="69">
        <v>15</v>
      </c>
      <c r="F143" s="70" t="str">
        <f t="shared" si="138"/>
        <v>4-5</v>
      </c>
      <c r="G143" s="70">
        <f t="shared" si="140"/>
        <v>4.5</v>
      </c>
      <c r="H143" s="70">
        <v>4</v>
      </c>
      <c r="I143" s="70">
        <v>5</v>
      </c>
      <c r="J143" s="70">
        <v>1</v>
      </c>
      <c r="K143" s="102">
        <v>8</v>
      </c>
      <c r="L143" s="69" t="s">
        <v>269</v>
      </c>
      <c r="M143" s="69">
        <v>1</v>
      </c>
      <c r="N143" s="70" t="str">
        <f>IF(ISNUMBER(O143),AVERAGE(O143:P143),"-")</f>
        <v>-</v>
      </c>
      <c r="O143" s="71" t="s">
        <v>257</v>
      </c>
      <c r="P143" s="71" t="s">
        <v>257</v>
      </c>
      <c r="Q143" s="69" t="s">
        <v>257</v>
      </c>
      <c r="R143" s="69" t="s">
        <v>257</v>
      </c>
      <c r="S143" s="69" t="s">
        <v>257</v>
      </c>
      <c r="T143" s="93">
        <v>8</v>
      </c>
      <c r="U143" s="69" t="s">
        <v>318</v>
      </c>
      <c r="V143" s="69">
        <v>1</v>
      </c>
      <c r="W143" s="69">
        <v>4</v>
      </c>
      <c r="X143" s="93">
        <v>14</v>
      </c>
      <c r="Y143" s="69">
        <v>1</v>
      </c>
      <c r="Z143" s="72" t="s">
        <v>238</v>
      </c>
      <c r="AA143" s="69">
        <f>'Способности и классы'!$G$22</f>
        <v>1.3310000000000004</v>
      </c>
      <c r="AB143" s="69">
        <f>'Способности и классы'!H$22</f>
        <v>15</v>
      </c>
      <c r="AC143" s="73" t="s">
        <v>697</v>
      </c>
      <c r="AD143" s="73"/>
      <c r="AE143" s="69">
        <v>1</v>
      </c>
      <c r="AF143" s="69">
        <v>30</v>
      </c>
      <c r="AG143" s="74"/>
      <c r="AH143" s="75">
        <f t="shared" si="141"/>
        <v>0.23255813953488372</v>
      </c>
      <c r="AI143" s="75">
        <f t="shared" si="142"/>
        <v>11999.999999999989</v>
      </c>
      <c r="AJ143" s="75">
        <f t="shared" si="143"/>
        <v>15.071706400803158</v>
      </c>
      <c r="AK143" s="75">
        <f t="shared" si="144"/>
        <v>0.97560975609756106</v>
      </c>
      <c r="AL143" s="75">
        <f t="shared" si="145"/>
        <v>299.99999999999972</v>
      </c>
      <c r="AM143" s="75">
        <f t="shared" si="146"/>
        <v>4.8323391620594123</v>
      </c>
      <c r="AN143" s="75">
        <f t="shared" si="147"/>
        <v>1.7948717948717949</v>
      </c>
      <c r="AO143" s="75">
        <f t="shared" si="148"/>
        <v>50</v>
      </c>
      <c r="AP143" s="75">
        <f t="shared" si="149"/>
        <v>2.9485220891591606</v>
      </c>
      <c r="AQ143" s="75">
        <f t="shared" si="150"/>
        <v>2.7027027027027026</v>
      </c>
      <c r="AR143" s="75">
        <f t="shared" si="151"/>
        <v>99.999999999999915</v>
      </c>
      <c r="AS143" s="75">
        <f t="shared" si="152"/>
        <v>4.2391685997738069</v>
      </c>
      <c r="AT143" s="75">
        <f t="shared" si="153"/>
        <v>3.7142857142857144</v>
      </c>
      <c r="AU143" s="75">
        <f t="shared" si="154"/>
        <v>50.000000000000014</v>
      </c>
      <c r="AV143" s="75">
        <f t="shared" si="155"/>
        <v>3.6689969285267146</v>
      </c>
      <c r="AW143" s="75">
        <f t="shared" si="156"/>
        <v>4.8484848484848486</v>
      </c>
      <c r="AX143" s="75">
        <f t="shared" si="157"/>
        <v>18.750000000000004</v>
      </c>
      <c r="AY143" s="75">
        <f t="shared" si="158"/>
        <v>2.3287454443220859</v>
      </c>
      <c r="AZ143" s="75">
        <f t="shared" si="159"/>
        <v>6.129032258064516</v>
      </c>
      <c r="BA143" s="75">
        <f t="shared" si="160"/>
        <v>12.499999999999998</v>
      </c>
      <c r="BB143" s="75">
        <f t="shared" si="161"/>
        <v>1.7373068501401379</v>
      </c>
      <c r="BC143" s="75">
        <f t="shared" si="162"/>
        <v>7.5862068965517242</v>
      </c>
      <c r="BD143" s="75">
        <f t="shared" si="163"/>
        <v>7.5</v>
      </c>
      <c r="BE143" s="75">
        <f t="shared" si="164"/>
        <v>0.98920146629465477</v>
      </c>
      <c r="BF143" s="75">
        <f t="shared" si="165"/>
        <v>10.288065843621398</v>
      </c>
      <c r="BG143" s="75">
        <f t="shared" si="166"/>
        <v>5</v>
      </c>
      <c r="BH143" s="75">
        <f t="shared" si="167"/>
        <v>0.48600000000000004</v>
      </c>
      <c r="BI143" s="75">
        <f t="shared" si="168"/>
        <v>14</v>
      </c>
      <c r="BJ143" s="75">
        <f t="shared" si="169"/>
        <v>4.166666666666667</v>
      </c>
      <c r="BK143" s="75">
        <f t="shared" si="170"/>
        <v>0.29761904761904762</v>
      </c>
      <c r="BL143" s="75">
        <f t="shared" si="171"/>
        <v>19.254658385093169</v>
      </c>
      <c r="BM143" s="75">
        <f t="shared" si="172"/>
        <v>3.0612244897959187</v>
      </c>
      <c r="BN143" s="75">
        <f t="shared" si="173"/>
        <v>0.15898617511520738</v>
      </c>
      <c r="BO143" s="75">
        <f t="shared" si="174"/>
        <v>26.984126984126984</v>
      </c>
      <c r="BP143" s="75">
        <f t="shared" si="175"/>
        <v>2.34375</v>
      </c>
      <c r="BQ143" s="75">
        <f t="shared" si="176"/>
        <v>8.685661764705882E-2</v>
      </c>
      <c r="BR143" s="75">
        <f t="shared" si="177"/>
        <v>38.94736842105263</v>
      </c>
      <c r="BS143" s="75">
        <f t="shared" si="178"/>
        <v>2.8846153846153846</v>
      </c>
      <c r="BT143" s="75">
        <f t="shared" si="179"/>
        <v>8.4358588958394945E-2</v>
      </c>
      <c r="BU143" s="75">
        <f t="shared" si="180"/>
        <v>58.823529411764703</v>
      </c>
      <c r="BV143" s="75">
        <f t="shared" si="181"/>
        <v>1.6666666666666667</v>
      </c>
      <c r="BW143" s="75">
        <f t="shared" si="182"/>
        <v>6.3172882697491967E-2</v>
      </c>
      <c r="BX143" s="75">
        <f t="shared" si="183"/>
        <v>95.555555555555543</v>
      </c>
      <c r="BY143" s="75">
        <f t="shared" si="184"/>
        <v>1.5</v>
      </c>
      <c r="BZ143" s="75">
        <f t="shared" si="185"/>
        <v>7.454131900099828E-2</v>
      </c>
      <c r="CA143" s="75">
        <f t="shared" si="186"/>
        <v>176.92307692307696</v>
      </c>
      <c r="CB143" s="75">
        <f t="shared" si="187"/>
        <v>1.5</v>
      </c>
      <c r="CC143" s="75">
        <f t="shared" si="188"/>
        <v>9.207747210672769E-2</v>
      </c>
      <c r="CD143" s="75">
        <f t="shared" si="189"/>
        <v>445.4545454545455</v>
      </c>
      <c r="CE143" s="75">
        <f t="shared" si="190"/>
        <v>1.3636363636363635</v>
      </c>
      <c r="CF143" s="75">
        <f t="shared" si="191"/>
        <v>9.8709299887370205E-2</v>
      </c>
      <c r="CG143" s="75">
        <f t="shared" si="192"/>
        <v>1155.5555555555545</v>
      </c>
      <c r="CH143" s="75">
        <f t="shared" si="193"/>
        <v>1.25</v>
      </c>
      <c r="CI143" s="75">
        <f t="shared" si="194"/>
        <v>0.10866476234651297</v>
      </c>
      <c r="CJ143" s="75">
        <f t="shared" si="195"/>
        <v>43999.999999999964</v>
      </c>
      <c r="CK143" s="75">
        <f t="shared" si="196"/>
        <v>1.25</v>
      </c>
      <c r="CL143" s="75">
        <f t="shared" si="197"/>
        <v>5.6195400085980944E-2</v>
      </c>
      <c r="CM143" s="75">
        <f t="shared" si="198"/>
        <v>47999.999999999956</v>
      </c>
      <c r="CN143" s="75">
        <f t="shared" si="199"/>
        <v>1.1538461538461537</v>
      </c>
      <c r="CO143" s="75">
        <f t="shared" si="200"/>
        <v>7.0020735346428664E-2</v>
      </c>
      <c r="CP143">
        <f t="shared" si="201"/>
        <v>0.24304461793899335</v>
      </c>
      <c r="CQ143">
        <f t="shared" si="202"/>
        <v>101.79033144258526</v>
      </c>
      <c r="CR143">
        <f t="shared" si="203"/>
        <v>102</v>
      </c>
    </row>
    <row r="144" spans="1:99" ht="21">
      <c r="A144" s="248"/>
      <c r="B144" s="82" t="s">
        <v>209</v>
      </c>
      <c r="C144" s="90" t="s">
        <v>194</v>
      </c>
      <c r="D144" s="26">
        <v>5</v>
      </c>
      <c r="E144" s="26">
        <v>23</v>
      </c>
      <c r="F144" s="27" t="str">
        <f t="shared" si="138"/>
        <v>5-7</v>
      </c>
      <c r="G144" s="27">
        <f t="shared" si="140"/>
        <v>6</v>
      </c>
      <c r="H144" s="26">
        <v>5</v>
      </c>
      <c r="I144" s="26">
        <v>7</v>
      </c>
      <c r="J144" s="26">
        <v>1</v>
      </c>
      <c r="K144" s="108">
        <v>7</v>
      </c>
      <c r="L144" s="26" t="s">
        <v>279</v>
      </c>
      <c r="M144" s="26">
        <v>1</v>
      </c>
      <c r="N144" s="27" t="str">
        <f>IF(ISNUMBER(O144),AVERAGE(O144:P144),"-")</f>
        <v>-</v>
      </c>
      <c r="O144" s="26" t="s">
        <v>257</v>
      </c>
      <c r="P144" s="26" t="s">
        <v>257</v>
      </c>
      <c r="Q144" s="26" t="s">
        <v>257</v>
      </c>
      <c r="R144" s="26" t="s">
        <v>257</v>
      </c>
      <c r="S144" s="26" t="s">
        <v>257</v>
      </c>
      <c r="T144" s="99">
        <v>8</v>
      </c>
      <c r="U144" s="26" t="s">
        <v>315</v>
      </c>
      <c r="V144" s="26">
        <v>1</v>
      </c>
      <c r="W144" s="26">
        <v>5</v>
      </c>
      <c r="X144" s="99">
        <v>7</v>
      </c>
      <c r="Y144" s="26">
        <v>2</v>
      </c>
      <c r="Z144" s="28" t="s">
        <v>251</v>
      </c>
      <c r="AA144" s="26">
        <f>'Способности и классы'!$G$24</f>
        <v>1.6</v>
      </c>
      <c r="AB144" s="26">
        <v>0</v>
      </c>
      <c r="AC144" s="29" t="s">
        <v>578</v>
      </c>
      <c r="AD144" s="29" t="s">
        <v>577</v>
      </c>
      <c r="AE144" s="26">
        <f>2*(1+0.6*0.25)</f>
        <v>2.2999999999999998</v>
      </c>
      <c r="AF144" s="26">
        <v>0</v>
      </c>
      <c r="AG144" s="30"/>
      <c r="AH144" s="31">
        <f t="shared" si="141"/>
        <v>0.12405382126079779</v>
      </c>
      <c r="AI144" s="31">
        <f t="shared" si="142"/>
        <v>2299.9999999999995</v>
      </c>
      <c r="AJ144" s="31">
        <f t="shared" si="143"/>
        <v>11.668886682138092</v>
      </c>
      <c r="AK144" s="31">
        <f t="shared" si="144"/>
        <v>0.51425947722657994</v>
      </c>
      <c r="AL144" s="31">
        <f t="shared" si="145"/>
        <v>46</v>
      </c>
      <c r="AM144" s="31">
        <f t="shared" si="146"/>
        <v>3.440988887665438</v>
      </c>
      <c r="AN144" s="31">
        <f t="shared" si="147"/>
        <v>0.9518745131357369</v>
      </c>
      <c r="AO144" s="31">
        <f t="shared" si="148"/>
        <v>76.666666666666671</v>
      </c>
      <c r="AP144" s="31">
        <f t="shared" si="149"/>
        <v>4.1635016096222319</v>
      </c>
      <c r="AQ144" s="31">
        <f t="shared" si="150"/>
        <v>1.4430750636460152</v>
      </c>
      <c r="AR144" s="31">
        <f t="shared" si="151"/>
        <v>10.952380952380954</v>
      </c>
      <c r="AS144" s="31">
        <f t="shared" si="152"/>
        <v>2.2495095832094418</v>
      </c>
      <c r="AT144" s="31">
        <f t="shared" si="153"/>
        <v>1.9983452511793733</v>
      </c>
      <c r="AU144" s="31">
        <f t="shared" si="154"/>
        <v>9.5833333333333321</v>
      </c>
      <c r="AV144" s="31">
        <f t="shared" si="155"/>
        <v>2.1898937078984861</v>
      </c>
      <c r="AW144" s="31">
        <f t="shared" si="156"/>
        <v>2.5712973861328998</v>
      </c>
      <c r="AX144" s="31">
        <f t="shared" si="157"/>
        <v>6.3888888888888884</v>
      </c>
      <c r="AY144" s="31">
        <f t="shared" si="158"/>
        <v>1.7662234307273155</v>
      </c>
      <c r="AZ144" s="31">
        <f t="shared" si="159"/>
        <v>3.2768363030596106</v>
      </c>
      <c r="BA144" s="31">
        <f t="shared" si="160"/>
        <v>5.75</v>
      </c>
      <c r="BB144" s="31">
        <f t="shared" si="161"/>
        <v>1.546198156639053</v>
      </c>
      <c r="BC144" s="31">
        <f t="shared" si="162"/>
        <v>4.5486401128959191</v>
      </c>
      <c r="BD144" s="31">
        <f t="shared" si="163"/>
        <v>11.5</v>
      </c>
      <c r="BE144" s="31">
        <f t="shared" si="164"/>
        <v>2.4136564266074658</v>
      </c>
      <c r="BF144" s="31">
        <f t="shared" si="165"/>
        <v>6.138079697799891</v>
      </c>
      <c r="BG144" s="31">
        <f t="shared" si="166"/>
        <v>3.8333333333333335</v>
      </c>
      <c r="BH144" s="31">
        <f t="shared" si="167"/>
        <v>0.62451670914395885</v>
      </c>
      <c r="BI144" s="31">
        <f t="shared" si="168"/>
        <v>8.570991287109667</v>
      </c>
      <c r="BJ144" s="31">
        <f t="shared" si="169"/>
        <v>3.8333333333333335</v>
      </c>
      <c r="BK144" s="31">
        <f t="shared" si="170"/>
        <v>0.44724503910049135</v>
      </c>
      <c r="BL144" s="31">
        <f t="shared" si="171"/>
        <v>12.177950120434986</v>
      </c>
      <c r="BM144" s="31">
        <f t="shared" si="172"/>
        <v>3.2857142857142856</v>
      </c>
      <c r="BN144" s="31">
        <f t="shared" si="173"/>
        <v>0.26980848609330016</v>
      </c>
      <c r="BO144" s="31">
        <f t="shared" si="174"/>
        <v>17.172593257387582</v>
      </c>
      <c r="BP144" s="31">
        <f t="shared" si="175"/>
        <v>2.875</v>
      </c>
      <c r="BQ144" s="31">
        <f t="shared" si="176"/>
        <v>0.16741792907505024</v>
      </c>
      <c r="BR144" s="31">
        <f t="shared" si="177"/>
        <v>26.162950903902257</v>
      </c>
      <c r="BS144" s="31">
        <f t="shared" si="178"/>
        <v>4.4230769230769234</v>
      </c>
      <c r="BT144" s="31">
        <f t="shared" si="179"/>
        <v>0.18477188008010798</v>
      </c>
      <c r="BU144" s="31">
        <f t="shared" si="180"/>
        <v>42.854956435548324</v>
      </c>
      <c r="BV144" s="31">
        <f t="shared" si="181"/>
        <v>2.5555555555555554</v>
      </c>
      <c r="BW144" s="31">
        <f t="shared" si="182"/>
        <v>0.11246057720085563</v>
      </c>
      <c r="BX144" s="31">
        <f t="shared" si="183"/>
        <v>80.014714713214602</v>
      </c>
      <c r="BY144" s="31">
        <f t="shared" si="184"/>
        <v>2.2999999999999998</v>
      </c>
      <c r="BZ144" s="31">
        <f t="shared" si="185"/>
        <v>0.10879244427619653</v>
      </c>
      <c r="CA144" s="31">
        <f t="shared" si="186"/>
        <v>191.33477608577172</v>
      </c>
      <c r="CB144" s="31">
        <f t="shared" si="187"/>
        <v>2.2999999999999998</v>
      </c>
      <c r="CC144" s="31">
        <f t="shared" si="188"/>
        <v>0.10963947865696601</v>
      </c>
      <c r="CD144" s="31">
        <f t="shared" si="189"/>
        <v>494.97474683058283</v>
      </c>
      <c r="CE144" s="31">
        <f t="shared" si="190"/>
        <v>2.0909090909090908</v>
      </c>
      <c r="CF144" s="31">
        <f t="shared" si="191"/>
        <v>0.11227959656020289</v>
      </c>
      <c r="CG144" s="31">
        <f t="shared" si="192"/>
        <v>668.53732039455326</v>
      </c>
      <c r="CH144" s="31">
        <f t="shared" si="193"/>
        <v>1.9166666666666667</v>
      </c>
      <c r="CI144" s="31">
        <f t="shared" si="194"/>
        <v>0.14916323837344908</v>
      </c>
      <c r="CJ144" s="31">
        <f t="shared" si="195"/>
        <v>864.24162145022387</v>
      </c>
      <c r="CK144" s="31">
        <f t="shared" si="196"/>
        <v>1.9166666666666667</v>
      </c>
      <c r="CL144" s="31">
        <f t="shared" si="197"/>
        <v>0.18626259032321346</v>
      </c>
      <c r="CM144" s="31">
        <f t="shared" si="198"/>
        <v>33941.12549695425</v>
      </c>
      <c r="CN144" s="31">
        <f t="shared" si="199"/>
        <v>1.7692307692307692</v>
      </c>
      <c r="CO144" s="31">
        <f t="shared" si="200"/>
        <v>8.4969793156172826E-2</v>
      </c>
      <c r="CP144">
        <f t="shared" si="201"/>
        <v>1.0743971895858044</v>
      </c>
      <c r="CQ144">
        <f t="shared" si="202"/>
        <v>102.91198271505894</v>
      </c>
      <c r="CR144">
        <f t="shared" si="203"/>
        <v>103</v>
      </c>
      <c r="CU144">
        <v>0.41184999999999999</v>
      </c>
    </row>
    <row r="145" spans="1:96" ht="45">
      <c r="A145" s="248"/>
      <c r="B145" s="76" t="s">
        <v>30</v>
      </c>
      <c r="C145" s="84" t="s">
        <v>20</v>
      </c>
      <c r="D145" s="69">
        <v>4</v>
      </c>
      <c r="E145" s="69">
        <v>16</v>
      </c>
      <c r="F145" s="70" t="str">
        <f t="shared" si="138"/>
        <v>2-8</v>
      </c>
      <c r="G145" s="70">
        <f t="shared" si="140"/>
        <v>5</v>
      </c>
      <c r="H145" s="70">
        <v>2</v>
      </c>
      <c r="I145" s="70">
        <v>8</v>
      </c>
      <c r="J145" s="70">
        <v>1</v>
      </c>
      <c r="K145" s="102">
        <v>8</v>
      </c>
      <c r="L145" s="69" t="s">
        <v>270</v>
      </c>
      <c r="M145" s="69">
        <v>1</v>
      </c>
      <c r="N145" s="70" t="str">
        <f>IF(ISNUMBER(O145),AVERAGE(O145:P145),"-")</f>
        <v>-</v>
      </c>
      <c r="O145" s="71" t="s">
        <v>257</v>
      </c>
      <c r="P145" s="71" t="s">
        <v>257</v>
      </c>
      <c r="Q145" s="69" t="s">
        <v>257</v>
      </c>
      <c r="R145" s="69" t="s">
        <v>257</v>
      </c>
      <c r="S145" s="69" t="s">
        <v>257</v>
      </c>
      <c r="T145" s="93">
        <v>1</v>
      </c>
      <c r="U145" s="69" t="s">
        <v>313</v>
      </c>
      <c r="V145" s="69">
        <v>1</v>
      </c>
      <c r="W145" s="69">
        <v>4</v>
      </c>
      <c r="X145" s="93">
        <v>10</v>
      </c>
      <c r="Y145" s="69">
        <v>1</v>
      </c>
      <c r="Z145" s="72" t="s">
        <v>241</v>
      </c>
      <c r="AA145" s="69">
        <f>'Способности и классы'!$G$15</f>
        <v>1.7</v>
      </c>
      <c r="AB145" s="69">
        <v>0</v>
      </c>
      <c r="AC145" s="73" t="s">
        <v>776</v>
      </c>
      <c r="AD145" s="73"/>
      <c r="AE145" s="69">
        <v>1</v>
      </c>
      <c r="AF145" s="69">
        <f>36+24</f>
        <v>60</v>
      </c>
      <c r="AG145" s="74"/>
      <c r="AH145" s="75">
        <f t="shared" si="141"/>
        <v>0.20833333333333334</v>
      </c>
      <c r="AI145" s="75">
        <f t="shared" si="142"/>
        <v>160.00000000000003</v>
      </c>
      <c r="AJ145" s="75">
        <f t="shared" si="143"/>
        <v>5.2642960518099704</v>
      </c>
      <c r="AK145" s="75">
        <f t="shared" si="144"/>
        <v>0.88888888888888884</v>
      </c>
      <c r="AL145" s="75">
        <f t="shared" si="145"/>
        <v>40.000000000000007</v>
      </c>
      <c r="AM145" s="75">
        <f t="shared" si="146"/>
        <v>2.848612930304705</v>
      </c>
      <c r="AN145" s="75">
        <f t="shared" si="147"/>
        <v>1.6279069767441861</v>
      </c>
      <c r="AO145" s="75">
        <f t="shared" si="148"/>
        <v>35.555555555555557</v>
      </c>
      <c r="AP145" s="75">
        <f t="shared" si="149"/>
        <v>2.72436512667189</v>
      </c>
      <c r="AQ145" s="75">
        <f t="shared" si="150"/>
        <v>2.4390243902439028</v>
      </c>
      <c r="AR145" s="75">
        <f t="shared" si="151"/>
        <v>10</v>
      </c>
      <c r="AS145" s="75">
        <f t="shared" si="152"/>
        <v>1.7583832685816119</v>
      </c>
      <c r="AT145" s="75">
        <f t="shared" si="153"/>
        <v>3.3333333333333335</v>
      </c>
      <c r="AU145" s="75">
        <f t="shared" si="154"/>
        <v>6.4</v>
      </c>
      <c r="AV145" s="75">
        <f t="shared" si="155"/>
        <v>1.3856406460551018</v>
      </c>
      <c r="AW145" s="75">
        <f t="shared" si="156"/>
        <v>4.4444444444444446</v>
      </c>
      <c r="AX145" s="75">
        <f t="shared" si="157"/>
        <v>4.4444444444444446</v>
      </c>
      <c r="AY145" s="75">
        <f t="shared" si="158"/>
        <v>1</v>
      </c>
      <c r="AZ145" s="75">
        <f t="shared" si="159"/>
        <v>5.5882352941176476</v>
      </c>
      <c r="BA145" s="75">
        <f t="shared" si="160"/>
        <v>3.2653061224489801</v>
      </c>
      <c r="BB145" s="75">
        <f t="shared" si="161"/>
        <v>0.65940637957296866</v>
      </c>
      <c r="BC145" s="75">
        <f t="shared" si="162"/>
        <v>6.875</v>
      </c>
      <c r="BD145" s="75">
        <f t="shared" si="163"/>
        <v>5</v>
      </c>
      <c r="BE145" s="75">
        <f t="shared" si="164"/>
        <v>0.73894554766153753</v>
      </c>
      <c r="BF145" s="75">
        <f t="shared" si="165"/>
        <v>9.2592592592592595</v>
      </c>
      <c r="BG145" s="75">
        <f t="shared" si="166"/>
        <v>1.9753086419753088</v>
      </c>
      <c r="BH145" s="75">
        <f t="shared" si="167"/>
        <v>0.21333333333333335</v>
      </c>
      <c r="BI145" s="75">
        <f t="shared" si="168"/>
        <v>12.962962962962962</v>
      </c>
      <c r="BJ145" s="75">
        <f t="shared" si="169"/>
        <v>1.6</v>
      </c>
      <c r="BK145" s="75">
        <f t="shared" si="170"/>
        <v>0.12342857142857144</v>
      </c>
      <c r="BL145" s="75">
        <f t="shared" si="171"/>
        <v>17.714285714285715</v>
      </c>
      <c r="BM145" s="75">
        <f t="shared" si="172"/>
        <v>1.4545454545454546</v>
      </c>
      <c r="BN145" s="75">
        <f t="shared" si="173"/>
        <v>8.2111436950146624E-2</v>
      </c>
      <c r="BO145" s="75">
        <f t="shared" si="174"/>
        <v>24.637681159420293</v>
      </c>
      <c r="BP145" s="75">
        <f t="shared" si="175"/>
        <v>1.4545454545454546</v>
      </c>
      <c r="BQ145" s="75">
        <f t="shared" si="176"/>
        <v>5.9037433155080206E-2</v>
      </c>
      <c r="BR145" s="75">
        <f t="shared" si="177"/>
        <v>35.238095238095234</v>
      </c>
      <c r="BS145" s="75">
        <f t="shared" si="178"/>
        <v>2.0512820512820511</v>
      </c>
      <c r="BT145" s="75">
        <f t="shared" si="179"/>
        <v>6.7106147518620887E-2</v>
      </c>
      <c r="BU145" s="75">
        <f t="shared" si="180"/>
        <v>55.55555555555555</v>
      </c>
      <c r="BV145" s="75">
        <f t="shared" si="181"/>
        <v>1.2307692307692308</v>
      </c>
      <c r="BW145" s="75">
        <f t="shared" si="182"/>
        <v>5.2206319868797146E-2</v>
      </c>
      <c r="BX145" s="75">
        <f t="shared" si="183"/>
        <v>89.583333333333314</v>
      </c>
      <c r="BY145" s="75">
        <f t="shared" si="184"/>
        <v>1.1428571428571428</v>
      </c>
      <c r="BZ145" s="75">
        <f t="shared" si="185"/>
        <v>6.5479138297770495E-2</v>
      </c>
      <c r="CA145" s="75">
        <f t="shared" si="186"/>
        <v>164.28571428571433</v>
      </c>
      <c r="CB145" s="75">
        <f t="shared" si="187"/>
        <v>1.0666666666666667</v>
      </c>
      <c r="CC145" s="75">
        <f t="shared" si="188"/>
        <v>8.0577624829653569E-2</v>
      </c>
      <c r="CD145" s="75">
        <f t="shared" si="189"/>
        <v>408.33333333333343</v>
      </c>
      <c r="CE145" s="75">
        <f t="shared" si="190"/>
        <v>1</v>
      </c>
      <c r="CF145" s="75">
        <f t="shared" si="191"/>
        <v>9.028052302140771E-2</v>
      </c>
      <c r="CG145" s="75">
        <f t="shared" si="192"/>
        <v>1155.5555555555545</v>
      </c>
      <c r="CH145" s="75">
        <f t="shared" si="193"/>
        <v>0.94117647058823528</v>
      </c>
      <c r="CI145" s="75">
        <f t="shared" si="194"/>
        <v>9.9091425299821678E-2</v>
      </c>
      <c r="CJ145" s="75">
        <f t="shared" si="195"/>
        <v>43999.999999999964</v>
      </c>
      <c r="CK145" s="75">
        <f t="shared" si="196"/>
        <v>0.88888888888888884</v>
      </c>
      <c r="CL145" s="75">
        <f t="shared" si="197"/>
        <v>5.1166247857439555E-2</v>
      </c>
      <c r="CM145" s="75">
        <f t="shared" si="198"/>
        <v>47999.999999999956</v>
      </c>
      <c r="CN145" s="75">
        <f t="shared" si="199"/>
        <v>0.84210526315789469</v>
      </c>
      <c r="CO145" s="75">
        <f t="shared" si="200"/>
        <v>6.4718923684784477E-2</v>
      </c>
      <c r="CP145">
        <f t="shared" si="201"/>
        <v>0.1211912138555937</v>
      </c>
      <c r="CQ145">
        <f t="shared" si="202"/>
        <v>102.99207969644365</v>
      </c>
      <c r="CR145">
        <f t="shared" si="203"/>
        <v>103</v>
      </c>
    </row>
    <row r="146" spans="1:96" ht="30">
      <c r="A146" s="248"/>
      <c r="B146" s="78" t="s">
        <v>99</v>
      </c>
      <c r="C146" s="86" t="s">
        <v>85</v>
      </c>
      <c r="D146" s="57">
        <v>4</v>
      </c>
      <c r="E146" s="57">
        <v>13</v>
      </c>
      <c r="F146" s="58" t="str">
        <f t="shared" si="138"/>
        <v>4-6</v>
      </c>
      <c r="G146" s="58">
        <f t="shared" si="140"/>
        <v>5</v>
      </c>
      <c r="H146" s="57">
        <v>4</v>
      </c>
      <c r="I146" s="57">
        <v>6</v>
      </c>
      <c r="J146" s="57">
        <v>4</v>
      </c>
      <c r="K146" s="104">
        <v>8</v>
      </c>
      <c r="L146" s="57" t="s">
        <v>275</v>
      </c>
      <c r="M146" s="57">
        <v>1</v>
      </c>
      <c r="N146" s="58" t="str">
        <f>IF(ISNUMBER(O146),AVERAGE(O146:P146),"-")</f>
        <v>-</v>
      </c>
      <c r="O146" s="57" t="s">
        <v>257</v>
      </c>
      <c r="P146" s="57" t="s">
        <v>257</v>
      </c>
      <c r="Q146" s="57" t="s">
        <v>257</v>
      </c>
      <c r="R146" s="57" t="s">
        <v>257</v>
      </c>
      <c r="S146" s="57" t="s">
        <v>257</v>
      </c>
      <c r="T146" s="95">
        <v>5</v>
      </c>
      <c r="U146" s="57" t="s">
        <v>310</v>
      </c>
      <c r="V146" s="57">
        <v>1</v>
      </c>
      <c r="W146" s="57">
        <v>4</v>
      </c>
      <c r="X146" s="95">
        <v>13</v>
      </c>
      <c r="Y146" s="57">
        <v>2</v>
      </c>
      <c r="Z146" s="59" t="s">
        <v>231</v>
      </c>
      <c r="AA146" s="57">
        <f>'Способности и классы'!$G$16</f>
        <v>1.4</v>
      </c>
      <c r="AB146" s="57">
        <v>0</v>
      </c>
      <c r="AC146" s="60" t="s">
        <v>601</v>
      </c>
      <c r="AD146" s="60"/>
      <c r="AE146" s="57">
        <v>1.3</v>
      </c>
      <c r="AF146" s="57">
        <v>0</v>
      </c>
      <c r="AG146" s="61"/>
      <c r="AH146" s="62">
        <f t="shared" si="141"/>
        <v>9.2071195466998379E-2</v>
      </c>
      <c r="AI146" s="62">
        <f t="shared" si="142"/>
        <v>259.99999999999977</v>
      </c>
      <c r="AJ146" s="62">
        <f t="shared" si="143"/>
        <v>7.2897459194473271</v>
      </c>
      <c r="AK146" s="62">
        <f t="shared" si="144"/>
        <v>0.39283710065919308</v>
      </c>
      <c r="AL146" s="62">
        <f t="shared" si="145"/>
        <v>129.99999999999989</v>
      </c>
      <c r="AM146" s="62">
        <f t="shared" si="146"/>
        <v>4.9308976177649742</v>
      </c>
      <c r="AN146" s="62">
        <f t="shared" si="147"/>
        <v>0.71944003899794073</v>
      </c>
      <c r="AO146" s="62">
        <f t="shared" si="148"/>
        <v>43.333333333333336</v>
      </c>
      <c r="AP146" s="62">
        <f t="shared" si="149"/>
        <v>3.7882962617361597</v>
      </c>
      <c r="AQ146" s="62">
        <f t="shared" si="150"/>
        <v>1.0779066786380298</v>
      </c>
      <c r="AR146" s="62">
        <f t="shared" si="151"/>
        <v>43.333333333333343</v>
      </c>
      <c r="AS146" s="62">
        <f t="shared" si="152"/>
        <v>4.3822421719554283</v>
      </c>
      <c r="AT146" s="62">
        <f t="shared" si="153"/>
        <v>1.4731391274719741</v>
      </c>
      <c r="AU146" s="62">
        <f t="shared" si="154"/>
        <v>16.250000000000004</v>
      </c>
      <c r="AV146" s="62">
        <f t="shared" si="155"/>
        <v>3.3212747231311868</v>
      </c>
      <c r="AW146" s="62">
        <f t="shared" si="156"/>
        <v>1.9641855032959648</v>
      </c>
      <c r="AX146" s="62">
        <f t="shared" si="157"/>
        <v>8.6666666666666661</v>
      </c>
      <c r="AY146" s="62">
        <f t="shared" si="158"/>
        <v>2.5288233615266615</v>
      </c>
      <c r="AZ146" s="62">
        <f t="shared" si="159"/>
        <v>2.4696744195853677</v>
      </c>
      <c r="BA146" s="62">
        <f t="shared" si="160"/>
        <v>6.5</v>
      </c>
      <c r="BB146" s="62">
        <f t="shared" si="161"/>
        <v>2.1169572174110538</v>
      </c>
      <c r="BC146" s="62">
        <f t="shared" si="162"/>
        <v>3.0383494504109456</v>
      </c>
      <c r="BD146" s="62">
        <f t="shared" si="163"/>
        <v>5.4166666666666661</v>
      </c>
      <c r="BE146" s="62">
        <f t="shared" si="164"/>
        <v>1.7319672241784223</v>
      </c>
      <c r="BF146" s="62">
        <f t="shared" si="165"/>
        <v>3.6828478186799338</v>
      </c>
      <c r="BG146" s="62">
        <f t="shared" si="166"/>
        <v>3.0952380952380949</v>
      </c>
      <c r="BH146" s="62">
        <f t="shared" si="167"/>
        <v>0.84044691706743957</v>
      </c>
      <c r="BI146" s="62">
        <f t="shared" si="168"/>
        <v>4.5830995076905854</v>
      </c>
      <c r="BJ146" s="62">
        <f t="shared" si="169"/>
        <v>2.3214285714285716</v>
      </c>
      <c r="BK146" s="62">
        <f t="shared" si="170"/>
        <v>0.50651934733975146</v>
      </c>
      <c r="BL146" s="62">
        <f t="shared" si="171"/>
        <v>5.4800775541957432</v>
      </c>
      <c r="BM146" s="62">
        <f t="shared" si="172"/>
        <v>1.8055555555555556</v>
      </c>
      <c r="BN146" s="62">
        <f t="shared" si="173"/>
        <v>0.32947627797222645</v>
      </c>
      <c r="BO146" s="62">
        <f t="shared" si="174"/>
        <v>6.533051782701798</v>
      </c>
      <c r="BP146" s="62">
        <f t="shared" si="175"/>
        <v>1.6049382716049383</v>
      </c>
      <c r="BQ146" s="62">
        <f t="shared" si="176"/>
        <v>0.24566440386321303</v>
      </c>
      <c r="BR146" s="62">
        <f t="shared" si="177"/>
        <v>7.78659253092329</v>
      </c>
      <c r="BS146" s="62">
        <f t="shared" si="178"/>
        <v>2</v>
      </c>
      <c r="BT146" s="62">
        <f t="shared" si="179"/>
        <v>0.27491498915882712</v>
      </c>
      <c r="BU146" s="62">
        <f t="shared" si="180"/>
        <v>9.8209275164798253</v>
      </c>
      <c r="BV146" s="62">
        <f t="shared" si="181"/>
        <v>1.1818181818181819</v>
      </c>
      <c r="BW146" s="62">
        <f t="shared" si="182"/>
        <v>0.19377983201848833</v>
      </c>
      <c r="BX146" s="62">
        <f t="shared" si="183"/>
        <v>11.877184215242787</v>
      </c>
      <c r="BY146" s="62">
        <f t="shared" si="184"/>
        <v>1.0833333333333333</v>
      </c>
      <c r="BZ146" s="62">
        <f t="shared" si="185"/>
        <v>0.22388777670282098</v>
      </c>
      <c r="CA146" s="62">
        <f t="shared" si="186"/>
        <v>14.520942827938031</v>
      </c>
      <c r="CB146" s="62">
        <f t="shared" si="187"/>
        <v>1.0833333333333333</v>
      </c>
      <c r="CC146" s="62">
        <f t="shared" si="188"/>
        <v>0.27313895616949857</v>
      </c>
      <c r="CD146" s="62">
        <f t="shared" si="189"/>
        <v>18.045954311531681</v>
      </c>
      <c r="CE146" s="62">
        <f t="shared" si="190"/>
        <v>1</v>
      </c>
      <c r="CF146" s="62">
        <f t="shared" si="191"/>
        <v>0.31437504068382088</v>
      </c>
      <c r="CG146" s="62">
        <f t="shared" si="192"/>
        <v>25.534411542847543</v>
      </c>
      <c r="CH146" s="62">
        <f t="shared" si="193"/>
        <v>0.9285714285714286</v>
      </c>
      <c r="CI146" s="62">
        <f t="shared" si="194"/>
        <v>0.34058386957335807</v>
      </c>
      <c r="CJ146" s="62">
        <f t="shared" si="195"/>
        <v>972.27182413150263</v>
      </c>
      <c r="CK146" s="62">
        <f t="shared" si="196"/>
        <v>0.8666666666666667</v>
      </c>
      <c r="CL146" s="62">
        <f t="shared" si="197"/>
        <v>0.14496651816213219</v>
      </c>
      <c r="CM146" s="62">
        <f t="shared" si="198"/>
        <v>1060.660171779821</v>
      </c>
      <c r="CN146" s="62">
        <f t="shared" si="199"/>
        <v>0.8666666666666667</v>
      </c>
      <c r="CO146" s="62">
        <f t="shared" si="200"/>
        <v>0.169070936400256</v>
      </c>
      <c r="CP146">
        <f t="shared" si="201"/>
        <v>1.0799832370103069</v>
      </c>
      <c r="CQ146">
        <f t="shared" si="202"/>
        <v>103.12567539102058</v>
      </c>
      <c r="CR146">
        <f t="shared" si="203"/>
        <v>104</v>
      </c>
    </row>
    <row r="147" spans="1:96" ht="21.75" thickBot="1">
      <c r="A147" s="249"/>
      <c r="B147" s="208" t="s">
        <v>209</v>
      </c>
      <c r="C147" s="212" t="s">
        <v>290</v>
      </c>
      <c r="D147" s="216">
        <v>5</v>
      </c>
      <c r="E147" s="216">
        <v>11</v>
      </c>
      <c r="F147" s="220" t="str">
        <f t="shared" ref="F147:F178" si="204">IF(H147=I147,H147,H147&amp;"-"&amp;I147)</f>
        <v>6-7</v>
      </c>
      <c r="G147" s="220">
        <f t="shared" si="140"/>
        <v>6.5</v>
      </c>
      <c r="H147" s="216">
        <v>6</v>
      </c>
      <c r="I147" s="216">
        <v>7</v>
      </c>
      <c r="J147" s="216">
        <v>3</v>
      </c>
      <c r="K147" s="225">
        <v>9</v>
      </c>
      <c r="L147" s="216" t="s">
        <v>275</v>
      </c>
      <c r="M147" s="216">
        <v>1</v>
      </c>
      <c r="N147" s="220"/>
      <c r="O147" s="216"/>
      <c r="P147" s="216"/>
      <c r="Q147" s="216"/>
      <c r="R147" s="216"/>
      <c r="S147" s="216"/>
      <c r="T147" s="230">
        <v>7</v>
      </c>
      <c r="U147" s="216" t="s">
        <v>315</v>
      </c>
      <c r="V147" s="216">
        <v>1</v>
      </c>
      <c r="W147" s="216">
        <v>4</v>
      </c>
      <c r="X147" s="230">
        <v>12</v>
      </c>
      <c r="Y147" s="216">
        <v>1</v>
      </c>
      <c r="Z147" s="234" t="s">
        <v>233</v>
      </c>
      <c r="AA147" s="216">
        <f>'Способности и классы'!$G$28</f>
        <v>1.1499999999999999</v>
      </c>
      <c r="AB147" s="216">
        <v>0</v>
      </c>
      <c r="AC147" s="238" t="s">
        <v>585</v>
      </c>
      <c r="AD147" s="238" t="s">
        <v>495</v>
      </c>
      <c r="AE147" s="216">
        <f>1.1*2</f>
        <v>2.2000000000000002</v>
      </c>
      <c r="AF147" s="216">
        <v>0</v>
      </c>
      <c r="AG147" s="242"/>
      <c r="AH147" s="246">
        <f t="shared" si="141"/>
        <v>0.11947431302270012</v>
      </c>
      <c r="AI147" s="246">
        <f t="shared" si="142"/>
        <v>8799.9999999999927</v>
      </c>
      <c r="AJ147" s="246">
        <f t="shared" si="143"/>
        <v>16.474112694453908</v>
      </c>
      <c r="AK147" s="246">
        <f t="shared" si="144"/>
        <v>0.50219711236660391</v>
      </c>
      <c r="AL147" s="246">
        <f t="shared" si="145"/>
        <v>219.9999999999998</v>
      </c>
      <c r="AM147" s="246">
        <f t="shared" si="146"/>
        <v>5.3263025145885248</v>
      </c>
      <c r="AN147" s="246">
        <f t="shared" si="147"/>
        <v>0.92592592592592593</v>
      </c>
      <c r="AO147" s="246">
        <f t="shared" si="148"/>
        <v>36.666666666666671</v>
      </c>
      <c r="AP147" s="246">
        <f t="shared" si="149"/>
        <v>3.3056048377209066</v>
      </c>
      <c r="AQ147" s="246">
        <f t="shared" si="150"/>
        <v>1.3976240391334731</v>
      </c>
      <c r="AR147" s="246">
        <f t="shared" si="151"/>
        <v>18.333333333333336</v>
      </c>
      <c r="AS147" s="246">
        <f t="shared" si="152"/>
        <v>2.7998865167607194</v>
      </c>
      <c r="AT147" s="246">
        <f t="shared" si="153"/>
        <v>1.9259259259259258</v>
      </c>
      <c r="AU147" s="246">
        <f t="shared" si="154"/>
        <v>12.22222222222222</v>
      </c>
      <c r="AV147" s="246">
        <f t="shared" si="155"/>
        <v>2.5191573682788944</v>
      </c>
      <c r="AW147" s="246">
        <f t="shared" si="156"/>
        <v>2.5216706067769894</v>
      </c>
      <c r="AX147" s="246">
        <f t="shared" si="157"/>
        <v>6.875</v>
      </c>
      <c r="AY147" s="246">
        <f t="shared" si="158"/>
        <v>1.871717135953858</v>
      </c>
      <c r="AZ147" s="246">
        <f t="shared" si="159"/>
        <v>3.1275720164609058</v>
      </c>
      <c r="BA147" s="246">
        <f t="shared" si="160"/>
        <v>4.4000000000000004</v>
      </c>
      <c r="BB147" s="246">
        <f t="shared" si="161"/>
        <v>1.3028372053633519</v>
      </c>
      <c r="BC147" s="246">
        <f t="shared" si="162"/>
        <v>3.8800705467372132</v>
      </c>
      <c r="BD147" s="246">
        <f t="shared" si="163"/>
        <v>5.5</v>
      </c>
      <c r="BE147" s="246">
        <f t="shared" si="164"/>
        <v>1.39298652138483</v>
      </c>
      <c r="BF147" s="246">
        <f t="shared" si="165"/>
        <v>4.7483380816714158</v>
      </c>
      <c r="BG147" s="246">
        <f t="shared" si="166"/>
        <v>2.6190476190476195</v>
      </c>
      <c r="BH147" s="246">
        <f t="shared" si="167"/>
        <v>0.5515714285714286</v>
      </c>
      <c r="BI147" s="246">
        <f t="shared" si="168"/>
        <v>5.7613168724279831</v>
      </c>
      <c r="BJ147" s="246">
        <f t="shared" si="169"/>
        <v>1.9642857142857142</v>
      </c>
      <c r="BK147" s="246">
        <f t="shared" si="170"/>
        <v>0.3409438775510204</v>
      </c>
      <c r="BL147" s="246">
        <f t="shared" si="171"/>
        <v>6.9584736251402921</v>
      </c>
      <c r="BM147" s="246">
        <f t="shared" si="172"/>
        <v>1.5277777777777777</v>
      </c>
      <c r="BN147" s="246">
        <f t="shared" si="173"/>
        <v>0.21955645161290321</v>
      </c>
      <c r="BO147" s="246">
        <f t="shared" si="174"/>
        <v>8.3950617283950617</v>
      </c>
      <c r="BP147" s="246">
        <f t="shared" si="175"/>
        <v>1.375</v>
      </c>
      <c r="BQ147" s="246">
        <f t="shared" si="176"/>
        <v>0.16378676470588235</v>
      </c>
      <c r="BR147" s="246">
        <f t="shared" si="177"/>
        <v>10.150891632373114</v>
      </c>
      <c r="BS147" s="246">
        <f t="shared" si="178"/>
        <v>1.8803418803418801</v>
      </c>
      <c r="BT147" s="246">
        <f t="shared" si="179"/>
        <v>0.20153291947646115</v>
      </c>
      <c r="BU147" s="246">
        <f t="shared" si="180"/>
        <v>12.345679012345679</v>
      </c>
      <c r="BV147" s="246">
        <f t="shared" si="181"/>
        <v>1.1000000000000001</v>
      </c>
      <c r="BW147" s="246">
        <f t="shared" si="182"/>
        <v>0.15351655662969568</v>
      </c>
      <c r="BX147" s="246">
        <f t="shared" si="183"/>
        <v>15.167548500881834</v>
      </c>
      <c r="BY147" s="246">
        <f t="shared" si="184"/>
        <v>1.1000000000000001</v>
      </c>
      <c r="BZ147" s="246">
        <f t="shared" si="185"/>
        <v>0.1939984714267414</v>
      </c>
      <c r="CA147" s="246">
        <f t="shared" si="186"/>
        <v>18.930041152263374</v>
      </c>
      <c r="CB147" s="246">
        <f t="shared" si="187"/>
        <v>1</v>
      </c>
      <c r="CC147" s="246">
        <f t="shared" si="188"/>
        <v>0.22983926330486212</v>
      </c>
      <c r="CD147" s="246">
        <f t="shared" si="189"/>
        <v>24.197530864197528</v>
      </c>
      <c r="CE147" s="246">
        <f t="shared" si="190"/>
        <v>0.91666666666666663</v>
      </c>
      <c r="CF147" s="246">
        <f t="shared" si="191"/>
        <v>0.27000770325499346</v>
      </c>
      <c r="CG147" s="246">
        <f t="shared" si="192"/>
        <v>32.098765432098766</v>
      </c>
      <c r="CH147" s="246">
        <f t="shared" si="193"/>
        <v>0.91666666666666663</v>
      </c>
      <c r="CI147" s="246">
        <f t="shared" si="194"/>
        <v>0.31485457684751578</v>
      </c>
      <c r="CJ147" s="246">
        <f t="shared" si="195"/>
        <v>45.267489711934154</v>
      </c>
      <c r="CK147" s="246">
        <f t="shared" si="196"/>
        <v>0.84615384615384615</v>
      </c>
      <c r="CL147" s="246">
        <f t="shared" si="197"/>
        <v>0.33473976226548879</v>
      </c>
      <c r="CM147" s="246">
        <f t="shared" si="198"/>
        <v>1777.7777777777776</v>
      </c>
      <c r="CN147" s="246">
        <f t="shared" si="199"/>
        <v>0.7857142857142857</v>
      </c>
      <c r="CO147" s="246">
        <f t="shared" si="200"/>
        <v>0.14499291929884733</v>
      </c>
      <c r="CP147">
        <f t="shared" si="201"/>
        <v>1.111355669341253</v>
      </c>
      <c r="CQ147">
        <f t="shared" si="202"/>
        <v>104.31367061233637</v>
      </c>
      <c r="CR147">
        <f t="shared" si="203"/>
        <v>105</v>
      </c>
    </row>
    <row r="148" spans="1:96" ht="21.75" thickTop="1">
      <c r="A148" s="247">
        <v>5</v>
      </c>
      <c r="B148" s="205" t="s">
        <v>167</v>
      </c>
      <c r="C148" s="209" t="s">
        <v>155</v>
      </c>
      <c r="D148" s="213">
        <v>5</v>
      </c>
      <c r="E148" s="213">
        <v>20</v>
      </c>
      <c r="F148" s="217">
        <f t="shared" si="204"/>
        <v>6</v>
      </c>
      <c r="G148" s="217">
        <f t="shared" si="140"/>
        <v>6</v>
      </c>
      <c r="H148" s="221">
        <v>6</v>
      </c>
      <c r="I148" s="221">
        <v>6</v>
      </c>
      <c r="J148" s="221">
        <v>2</v>
      </c>
      <c r="K148" s="222">
        <v>10</v>
      </c>
      <c r="L148" s="213" t="s">
        <v>274</v>
      </c>
      <c r="M148" s="213">
        <v>1</v>
      </c>
      <c r="N148" s="217" t="str">
        <f t="shared" ref="N148:N154" si="205">IF(ISNUMBER(O148),AVERAGE(O148:P148),"-")</f>
        <v>-</v>
      </c>
      <c r="O148" s="213" t="s">
        <v>257</v>
      </c>
      <c r="P148" s="213" t="s">
        <v>257</v>
      </c>
      <c r="Q148" s="213" t="s">
        <v>257</v>
      </c>
      <c r="R148" s="213" t="s">
        <v>257</v>
      </c>
      <c r="S148" s="213" t="s">
        <v>257</v>
      </c>
      <c r="T148" s="227">
        <v>9</v>
      </c>
      <c r="U148" s="213" t="s">
        <v>326</v>
      </c>
      <c r="V148" s="213">
        <v>1</v>
      </c>
      <c r="W148" s="213">
        <v>5</v>
      </c>
      <c r="X148" s="227">
        <v>9</v>
      </c>
      <c r="Y148" s="213">
        <v>1</v>
      </c>
      <c r="Z148" s="231" t="s">
        <v>250</v>
      </c>
      <c r="AA148" s="213">
        <f>'Способности и классы'!$G$29</f>
        <v>1.5</v>
      </c>
      <c r="AB148" s="213">
        <v>0</v>
      </c>
      <c r="AC148" s="235" t="s">
        <v>590</v>
      </c>
      <c r="AD148" s="235"/>
      <c r="AE148" s="213">
        <v>1.5</v>
      </c>
      <c r="AF148" s="213">
        <v>0</v>
      </c>
      <c r="AG148" s="239"/>
      <c r="AH148" s="243">
        <f t="shared" si="141"/>
        <v>0.17543859649122806</v>
      </c>
      <c r="AI148" s="243">
        <f t="shared" si="142"/>
        <v>4000.0000000000005</v>
      </c>
      <c r="AJ148" s="243">
        <f t="shared" si="143"/>
        <v>12.288070992040003</v>
      </c>
      <c r="AK148" s="243">
        <f t="shared" si="144"/>
        <v>0.72727272727272729</v>
      </c>
      <c r="AL148" s="243">
        <f t="shared" si="145"/>
        <v>66.666666666666657</v>
      </c>
      <c r="AM148" s="243">
        <f t="shared" si="146"/>
        <v>3.4642413860764885</v>
      </c>
      <c r="AN148" s="243">
        <f t="shared" si="147"/>
        <v>1.346153846153846</v>
      </c>
      <c r="AO148" s="243">
        <f t="shared" si="148"/>
        <v>66.666666666666671</v>
      </c>
      <c r="AP148" s="243">
        <f t="shared" si="149"/>
        <v>3.55479503146561</v>
      </c>
      <c r="AQ148" s="243">
        <f t="shared" si="150"/>
        <v>2.0408163265306123</v>
      </c>
      <c r="AR148" s="243">
        <f t="shared" si="151"/>
        <v>20</v>
      </c>
      <c r="AS148" s="243">
        <f t="shared" si="152"/>
        <v>2.4916694664593146</v>
      </c>
      <c r="AT148" s="243">
        <f t="shared" si="153"/>
        <v>2.8260869565217392</v>
      </c>
      <c r="AU148" s="243">
        <f t="shared" si="154"/>
        <v>11.111111111111112</v>
      </c>
      <c r="AV148" s="243">
        <f t="shared" si="155"/>
        <v>1.9828323004288415</v>
      </c>
      <c r="AW148" s="243">
        <f t="shared" si="156"/>
        <v>3.6363636363636362</v>
      </c>
      <c r="AX148" s="243">
        <f t="shared" si="157"/>
        <v>7.1428571428571432</v>
      </c>
      <c r="AY148" s="243">
        <f t="shared" si="158"/>
        <v>1.5249405442324535</v>
      </c>
      <c r="AZ148" s="243">
        <f t="shared" si="159"/>
        <v>4.6341463414634152</v>
      </c>
      <c r="BA148" s="243">
        <f t="shared" si="160"/>
        <v>6.25</v>
      </c>
      <c r="BB148" s="243">
        <f t="shared" si="161"/>
        <v>1.260899468504735</v>
      </c>
      <c r="BC148" s="243">
        <f t="shared" si="162"/>
        <v>5.7894736842105265</v>
      </c>
      <c r="BD148" s="243">
        <f t="shared" si="163"/>
        <v>10</v>
      </c>
      <c r="BE148" s="243">
        <f t="shared" si="164"/>
        <v>1.6807103325539803</v>
      </c>
      <c r="BF148" s="243">
        <f t="shared" si="165"/>
        <v>6.9444444444444446</v>
      </c>
      <c r="BG148" s="243">
        <f t="shared" si="166"/>
        <v>4</v>
      </c>
      <c r="BH148" s="243">
        <f t="shared" si="167"/>
        <v>0.57599999999999996</v>
      </c>
      <c r="BI148" s="243">
        <f t="shared" si="168"/>
        <v>8.4848484848484844</v>
      </c>
      <c r="BJ148" s="243">
        <f t="shared" si="169"/>
        <v>3.3333333333333335</v>
      </c>
      <c r="BK148" s="243">
        <f t="shared" si="170"/>
        <v>0.3928571428571429</v>
      </c>
      <c r="BL148" s="243">
        <f t="shared" si="171"/>
        <v>10.333333333333334</v>
      </c>
      <c r="BM148" s="243">
        <f t="shared" si="172"/>
        <v>2.8571428571428572</v>
      </c>
      <c r="BN148" s="243">
        <f t="shared" si="173"/>
        <v>0.27649769585253453</v>
      </c>
      <c r="BO148" s="243">
        <f t="shared" si="174"/>
        <v>12.142857142857144</v>
      </c>
      <c r="BP148" s="243">
        <f t="shared" si="175"/>
        <v>2.8571428571428572</v>
      </c>
      <c r="BQ148" s="243">
        <f t="shared" si="176"/>
        <v>0.23529411764705879</v>
      </c>
      <c r="BR148" s="243">
        <f t="shared" si="177"/>
        <v>14.8</v>
      </c>
      <c r="BS148" s="243">
        <f t="shared" si="178"/>
        <v>3.8461538461538458</v>
      </c>
      <c r="BT148" s="243">
        <f t="shared" si="179"/>
        <v>0.2779884101792397</v>
      </c>
      <c r="BU148" s="243">
        <f t="shared" si="180"/>
        <v>18.18181818181818</v>
      </c>
      <c r="BV148" s="243">
        <f t="shared" si="181"/>
        <v>2.5</v>
      </c>
      <c r="BW148" s="243">
        <f t="shared" si="182"/>
        <v>0.21487435748723702</v>
      </c>
      <c r="BX148" s="243">
        <f t="shared" si="183"/>
        <v>22.631578947368421</v>
      </c>
      <c r="BY148" s="243">
        <f t="shared" si="184"/>
        <v>2.2222222222222223</v>
      </c>
      <c r="BZ148" s="243">
        <f t="shared" si="185"/>
        <v>0.23444738592800179</v>
      </c>
      <c r="CA148" s="243">
        <f t="shared" si="186"/>
        <v>27.058823529411764</v>
      </c>
      <c r="CB148" s="243">
        <f t="shared" si="187"/>
        <v>2</v>
      </c>
      <c r="CC148" s="243">
        <f t="shared" si="188"/>
        <v>0.27186953392806057</v>
      </c>
      <c r="CD148" s="243">
        <f t="shared" si="189"/>
        <v>35</v>
      </c>
      <c r="CE148" s="243">
        <f t="shared" si="190"/>
        <v>2</v>
      </c>
      <c r="CF148" s="243">
        <f t="shared" si="191"/>
        <v>0.31826199480529005</v>
      </c>
      <c r="CG148" s="243">
        <f t="shared" si="192"/>
        <v>47.272727272727266</v>
      </c>
      <c r="CH148" s="243">
        <f t="shared" si="193"/>
        <v>1.8181818181818181</v>
      </c>
      <c r="CI148" s="243">
        <f t="shared" si="194"/>
        <v>0.34684358135521115</v>
      </c>
      <c r="CJ148" s="243">
        <f t="shared" si="195"/>
        <v>61.111111111111107</v>
      </c>
      <c r="CK148" s="243">
        <f t="shared" si="196"/>
        <v>1.8181818181818181</v>
      </c>
      <c r="CL148" s="243">
        <f t="shared" si="197"/>
        <v>0.38037959428370777</v>
      </c>
      <c r="CM148" s="243">
        <f t="shared" si="198"/>
        <v>2400</v>
      </c>
      <c r="CN148" s="243">
        <f t="shared" si="199"/>
        <v>1.6666666666666667</v>
      </c>
      <c r="CO148" s="243">
        <f t="shared" si="200"/>
        <v>0.16233395773754944</v>
      </c>
      <c r="CP148">
        <f t="shared" si="201"/>
        <v>1.1186793550752407</v>
      </c>
      <c r="CQ148">
        <f t="shared" si="202"/>
        <v>104.58809419371417</v>
      </c>
      <c r="CR148">
        <f t="shared" si="203"/>
        <v>105</v>
      </c>
    </row>
    <row r="149" spans="1:96" ht="21">
      <c r="A149" s="248"/>
      <c r="B149" s="78" t="s">
        <v>99</v>
      </c>
      <c r="C149" s="86" t="s">
        <v>93</v>
      </c>
      <c r="D149" s="57">
        <v>4</v>
      </c>
      <c r="E149" s="57">
        <v>22</v>
      </c>
      <c r="F149" s="58" t="str">
        <f t="shared" si="204"/>
        <v>7-10</v>
      </c>
      <c r="G149" s="58">
        <f t="shared" si="140"/>
        <v>8.5</v>
      </c>
      <c r="H149" s="57">
        <v>7</v>
      </c>
      <c r="I149" s="57">
        <v>10</v>
      </c>
      <c r="J149" s="57">
        <v>2</v>
      </c>
      <c r="K149" s="104">
        <v>8</v>
      </c>
      <c r="L149" s="57" t="s">
        <v>294</v>
      </c>
      <c r="M149" s="57">
        <v>1</v>
      </c>
      <c r="N149" s="58" t="str">
        <f t="shared" si="205"/>
        <v>-</v>
      </c>
      <c r="O149" s="57" t="s">
        <v>257</v>
      </c>
      <c r="P149" s="57" t="s">
        <v>257</v>
      </c>
      <c r="Q149" s="57" t="s">
        <v>257</v>
      </c>
      <c r="R149" s="57" t="s">
        <v>257</v>
      </c>
      <c r="S149" s="57" t="s">
        <v>257</v>
      </c>
      <c r="T149" s="95">
        <v>6</v>
      </c>
      <c r="U149" s="57" t="s">
        <v>310</v>
      </c>
      <c r="V149" s="57">
        <v>1</v>
      </c>
      <c r="W149" s="57">
        <v>5</v>
      </c>
      <c r="X149" s="95">
        <v>10</v>
      </c>
      <c r="Y149" s="57">
        <v>1</v>
      </c>
      <c r="Z149" s="59" t="s">
        <v>250</v>
      </c>
      <c r="AA149" s="57">
        <f>'Способности и классы'!$G$29</f>
        <v>1.5</v>
      </c>
      <c r="AB149" s="57">
        <v>0</v>
      </c>
      <c r="AC149" s="60" t="s">
        <v>520</v>
      </c>
      <c r="AD149" s="60"/>
      <c r="AE149" s="57">
        <v>1</v>
      </c>
      <c r="AF149" s="57">
        <v>12</v>
      </c>
      <c r="AG149" s="61"/>
      <c r="AH149" s="62">
        <f t="shared" si="141"/>
        <v>0.15432098765432098</v>
      </c>
      <c r="AI149" s="62">
        <f t="shared" si="142"/>
        <v>8800.0000000000018</v>
      </c>
      <c r="AJ149" s="62">
        <f t="shared" si="143"/>
        <v>15.453057461408367</v>
      </c>
      <c r="AK149" s="62">
        <f t="shared" si="144"/>
        <v>0.64935064935064934</v>
      </c>
      <c r="AL149" s="62">
        <f t="shared" si="145"/>
        <v>110.00000000000003</v>
      </c>
      <c r="AM149" s="62">
        <f t="shared" si="146"/>
        <v>4.1015799990991564</v>
      </c>
      <c r="AN149" s="62">
        <f t="shared" si="147"/>
        <v>1.1824324324324322</v>
      </c>
      <c r="AO149" s="62">
        <f t="shared" si="148"/>
        <v>73.333333333333343</v>
      </c>
      <c r="AP149" s="62">
        <f t="shared" si="149"/>
        <v>3.8244646863202387</v>
      </c>
      <c r="AQ149" s="62">
        <f t="shared" si="150"/>
        <v>1.7857142857142856</v>
      </c>
      <c r="AR149" s="62">
        <f t="shared" si="151"/>
        <v>18.333333333333332</v>
      </c>
      <c r="AS149" s="62">
        <f t="shared" si="152"/>
        <v>2.5384685357902286</v>
      </c>
      <c r="AT149" s="62">
        <f t="shared" si="153"/>
        <v>2.4621212121212119</v>
      </c>
      <c r="AU149" s="62">
        <f t="shared" si="154"/>
        <v>11</v>
      </c>
      <c r="AV149" s="62">
        <f t="shared" si="155"/>
        <v>2.1136916302271502</v>
      </c>
      <c r="AW149" s="62">
        <f t="shared" si="156"/>
        <v>3.2258064516129026</v>
      </c>
      <c r="AX149" s="62">
        <f t="shared" si="157"/>
        <v>9.1666666666666679</v>
      </c>
      <c r="AY149" s="62">
        <f t="shared" si="158"/>
        <v>1.9208046927861884</v>
      </c>
      <c r="AZ149" s="62">
        <f t="shared" si="159"/>
        <v>4.0948275862068968</v>
      </c>
      <c r="BA149" s="62">
        <f t="shared" si="160"/>
        <v>6.2857142857142856</v>
      </c>
      <c r="BB149" s="62">
        <f t="shared" si="161"/>
        <v>1.3939340840534695</v>
      </c>
      <c r="BC149" s="62">
        <f t="shared" si="162"/>
        <v>5.0925925925925926</v>
      </c>
      <c r="BD149" s="62">
        <f t="shared" si="163"/>
        <v>9.1666666666666661</v>
      </c>
      <c r="BE149" s="62">
        <f t="shared" si="164"/>
        <v>1.7478690000415689</v>
      </c>
      <c r="BF149" s="62">
        <f t="shared" si="165"/>
        <v>6.1274509803921564</v>
      </c>
      <c r="BG149" s="62">
        <f t="shared" si="166"/>
        <v>3.4920634920634921</v>
      </c>
      <c r="BH149" s="62">
        <f t="shared" si="167"/>
        <v>0.56990476190476191</v>
      </c>
      <c r="BI149" s="62">
        <f t="shared" si="168"/>
        <v>7.4468085106382977</v>
      </c>
      <c r="BJ149" s="62">
        <f t="shared" si="169"/>
        <v>3.1428571428571428</v>
      </c>
      <c r="BK149" s="62">
        <f t="shared" si="170"/>
        <v>0.42204081632653062</v>
      </c>
      <c r="BL149" s="62">
        <f t="shared" si="171"/>
        <v>9.0116279069767451</v>
      </c>
      <c r="BM149" s="62">
        <f t="shared" si="172"/>
        <v>2.75</v>
      </c>
      <c r="BN149" s="62">
        <f t="shared" si="173"/>
        <v>0.3051612903225806</v>
      </c>
      <c r="BO149" s="62">
        <f t="shared" si="174"/>
        <v>10.897435897435898</v>
      </c>
      <c r="BP149" s="62">
        <f t="shared" si="175"/>
        <v>2.4444444444444446</v>
      </c>
      <c r="BQ149" s="62">
        <f t="shared" si="176"/>
        <v>0.2243137254901961</v>
      </c>
      <c r="BR149" s="62">
        <f t="shared" si="177"/>
        <v>13.214285714285714</v>
      </c>
      <c r="BS149" s="62">
        <f t="shared" si="178"/>
        <v>3.7606837606837602</v>
      </c>
      <c r="BT149" s="62">
        <f t="shared" si="179"/>
        <v>0.30304837941529056</v>
      </c>
      <c r="BU149" s="62">
        <f t="shared" si="180"/>
        <v>16.129032258064512</v>
      </c>
      <c r="BV149" s="62">
        <f t="shared" si="181"/>
        <v>2.2000000000000002</v>
      </c>
      <c r="BW149" s="62">
        <f t="shared" si="182"/>
        <v>0.21354093353765172</v>
      </c>
      <c r="BX149" s="62">
        <f t="shared" si="183"/>
        <v>19.196428571428573</v>
      </c>
      <c r="BY149" s="62">
        <f t="shared" si="184"/>
        <v>2</v>
      </c>
      <c r="BZ149" s="62">
        <f t="shared" si="185"/>
        <v>0.24329376208717898</v>
      </c>
      <c r="CA149" s="62">
        <f t="shared" si="186"/>
        <v>23.958333333333336</v>
      </c>
      <c r="CB149" s="62">
        <f t="shared" si="187"/>
        <v>1.8333333333333333</v>
      </c>
      <c r="CC149" s="62">
        <f t="shared" si="188"/>
        <v>0.27662562992324979</v>
      </c>
      <c r="CD149" s="62">
        <f t="shared" si="189"/>
        <v>30.625</v>
      </c>
      <c r="CE149" s="62">
        <f t="shared" si="190"/>
        <v>1.8333333333333333</v>
      </c>
      <c r="CF149" s="62">
        <f t="shared" si="191"/>
        <v>0.32423965972464736</v>
      </c>
      <c r="CG149" s="62">
        <f t="shared" si="192"/>
        <v>40.624999999999993</v>
      </c>
      <c r="CH149" s="62">
        <f t="shared" si="193"/>
        <v>1.6923076923076923</v>
      </c>
      <c r="CI149" s="62">
        <f t="shared" si="194"/>
        <v>0.35595732566430932</v>
      </c>
      <c r="CJ149" s="62">
        <f t="shared" si="195"/>
        <v>57.291666666666671</v>
      </c>
      <c r="CK149" s="62">
        <f t="shared" si="196"/>
        <v>1.5714285714285714</v>
      </c>
      <c r="CL149" s="62">
        <f t="shared" si="197"/>
        <v>0.37196825461656108</v>
      </c>
      <c r="CM149" s="62">
        <f t="shared" si="198"/>
        <v>93.749999999999986</v>
      </c>
      <c r="CN149" s="62">
        <f t="shared" si="199"/>
        <v>1.4666666666666666</v>
      </c>
      <c r="CO149" s="62">
        <f t="shared" si="200"/>
        <v>0.35366333368797431</v>
      </c>
      <c r="CP149">
        <f t="shared" si="201"/>
        <v>0.90828367754655726</v>
      </c>
      <c r="CQ149">
        <f t="shared" si="202"/>
        <v>108.22515157671427</v>
      </c>
      <c r="CR149">
        <f t="shared" si="203"/>
        <v>109</v>
      </c>
    </row>
    <row r="150" spans="1:96" ht="30">
      <c r="A150" s="248"/>
      <c r="B150" s="125" t="s">
        <v>31</v>
      </c>
      <c r="C150" s="92" t="s">
        <v>46</v>
      </c>
      <c r="D150" s="63">
        <v>5</v>
      </c>
      <c r="E150" s="63">
        <v>12</v>
      </c>
      <c r="F150" s="64" t="str">
        <f t="shared" si="204"/>
        <v>8-10</v>
      </c>
      <c r="G150" s="64">
        <f t="shared" si="140"/>
        <v>9</v>
      </c>
      <c r="H150" s="63">
        <v>8</v>
      </c>
      <c r="I150" s="63">
        <v>10</v>
      </c>
      <c r="J150" s="63">
        <v>1</v>
      </c>
      <c r="K150" s="110">
        <v>8</v>
      </c>
      <c r="L150" s="63" t="s">
        <v>272</v>
      </c>
      <c r="M150" s="63">
        <v>1</v>
      </c>
      <c r="N150" s="64" t="str">
        <f t="shared" si="205"/>
        <v>-</v>
      </c>
      <c r="O150" s="63" t="s">
        <v>257</v>
      </c>
      <c r="P150" s="63" t="s">
        <v>257</v>
      </c>
      <c r="Q150" s="63" t="s">
        <v>257</v>
      </c>
      <c r="R150" s="63" t="s">
        <v>257</v>
      </c>
      <c r="S150" s="63" t="s">
        <v>257</v>
      </c>
      <c r="T150" s="101">
        <v>14</v>
      </c>
      <c r="U150" s="63" t="s">
        <v>321</v>
      </c>
      <c r="V150" s="63">
        <v>1</v>
      </c>
      <c r="W150" s="63">
        <v>4</v>
      </c>
      <c r="X150" s="101">
        <v>11</v>
      </c>
      <c r="Y150" s="63">
        <v>1</v>
      </c>
      <c r="Z150" s="65" t="s">
        <v>233</v>
      </c>
      <c r="AA150" s="63">
        <f>'Способности и классы'!$G$28</f>
        <v>1.1499999999999999</v>
      </c>
      <c r="AB150" s="63">
        <v>0</v>
      </c>
      <c r="AC150" s="66" t="s">
        <v>490</v>
      </c>
      <c r="AD150" s="66" t="s">
        <v>778</v>
      </c>
      <c r="AE150" s="63">
        <f>2*1.1</f>
        <v>2.2000000000000002</v>
      </c>
      <c r="AF150" s="63">
        <v>0</v>
      </c>
      <c r="AG150" s="67"/>
      <c r="AH150" s="68">
        <f t="shared" si="141"/>
        <v>0.11627906976744186</v>
      </c>
      <c r="AI150" s="68">
        <f t="shared" si="142"/>
        <v>9599.9999999999909</v>
      </c>
      <c r="AJ150" s="68">
        <f t="shared" si="143"/>
        <v>16.950886700615026</v>
      </c>
      <c r="AK150" s="68">
        <f t="shared" si="144"/>
        <v>0.48780487804878053</v>
      </c>
      <c r="AL150" s="68">
        <f t="shared" si="145"/>
        <v>4800.0000000000009</v>
      </c>
      <c r="AM150" s="68">
        <f t="shared" si="146"/>
        <v>12.533537133695528</v>
      </c>
      <c r="AN150" s="68">
        <f t="shared" si="147"/>
        <v>0.89743589743589747</v>
      </c>
      <c r="AO150" s="68">
        <f t="shared" si="148"/>
        <v>80</v>
      </c>
      <c r="AP150" s="68">
        <f t="shared" si="149"/>
        <v>4.3030672022857104</v>
      </c>
      <c r="AQ150" s="68">
        <f t="shared" si="150"/>
        <v>1.3513513513513513</v>
      </c>
      <c r="AR150" s="68">
        <f t="shared" si="151"/>
        <v>39.999999999999993</v>
      </c>
      <c r="AS150" s="68">
        <f t="shared" si="152"/>
        <v>3.8771864332965054</v>
      </c>
      <c r="AT150" s="68">
        <f t="shared" si="153"/>
        <v>1.8571428571428572</v>
      </c>
      <c r="AU150" s="68">
        <f t="shared" si="154"/>
        <v>15</v>
      </c>
      <c r="AV150" s="68">
        <f t="shared" si="155"/>
        <v>2.8419928002940256</v>
      </c>
      <c r="AW150" s="68">
        <f t="shared" si="156"/>
        <v>2.4242424242424243</v>
      </c>
      <c r="AX150" s="68">
        <f t="shared" si="157"/>
        <v>12</v>
      </c>
      <c r="AY150" s="68">
        <f t="shared" si="158"/>
        <v>2.7172415654020261</v>
      </c>
      <c r="AZ150" s="68">
        <f t="shared" si="159"/>
        <v>3.064516129032258</v>
      </c>
      <c r="BA150" s="68">
        <f t="shared" si="160"/>
        <v>6.666666666666667</v>
      </c>
      <c r="BB150" s="68">
        <f t="shared" si="161"/>
        <v>1.8264121721540034</v>
      </c>
      <c r="BC150" s="68">
        <f t="shared" si="162"/>
        <v>3.7931034482758621</v>
      </c>
      <c r="BD150" s="68">
        <f t="shared" si="163"/>
        <v>9.9999999999999982</v>
      </c>
      <c r="BE150" s="68">
        <f t="shared" si="164"/>
        <v>2.5116264449536443</v>
      </c>
      <c r="BF150" s="68">
        <f t="shared" si="165"/>
        <v>5.144032921810699</v>
      </c>
      <c r="BG150" s="68">
        <f t="shared" si="166"/>
        <v>4.9999999999999991</v>
      </c>
      <c r="BH150" s="68">
        <f t="shared" si="167"/>
        <v>0.97199999999999998</v>
      </c>
      <c r="BI150" s="68">
        <f t="shared" si="168"/>
        <v>7.1428571428571423</v>
      </c>
      <c r="BJ150" s="68">
        <f t="shared" si="169"/>
        <v>3.333333333333333</v>
      </c>
      <c r="BK150" s="68">
        <f t="shared" si="170"/>
        <v>0.46666666666666667</v>
      </c>
      <c r="BL150" s="68">
        <f t="shared" si="171"/>
        <v>9.8412698412698418</v>
      </c>
      <c r="BM150" s="68">
        <f t="shared" si="172"/>
        <v>3</v>
      </c>
      <c r="BN150" s="68">
        <f t="shared" si="173"/>
        <v>0.30483870967741933</v>
      </c>
      <c r="BO150" s="68">
        <f t="shared" si="174"/>
        <v>13.821138211382117</v>
      </c>
      <c r="BP150" s="68">
        <f t="shared" si="175"/>
        <v>3</v>
      </c>
      <c r="BQ150" s="68">
        <f t="shared" si="176"/>
        <v>0.21705882352941172</v>
      </c>
      <c r="BR150" s="68">
        <f t="shared" si="177"/>
        <v>20</v>
      </c>
      <c r="BS150" s="68">
        <f t="shared" si="178"/>
        <v>3.6923076923076925</v>
      </c>
      <c r="BT150" s="68">
        <f t="shared" si="179"/>
        <v>0.2008882312327738</v>
      </c>
      <c r="BU150" s="68">
        <f t="shared" si="180"/>
        <v>30.303030303030301</v>
      </c>
      <c r="BV150" s="68">
        <f t="shared" si="181"/>
        <v>2.4</v>
      </c>
      <c r="BW150" s="68">
        <f t="shared" si="182"/>
        <v>0.14012383528085937</v>
      </c>
      <c r="BX150" s="68">
        <f t="shared" si="183"/>
        <v>49.425287356321832</v>
      </c>
      <c r="BY150" s="68">
        <f t="shared" si="184"/>
        <v>2</v>
      </c>
      <c r="BZ150" s="68">
        <f t="shared" si="185"/>
        <v>0.13471795926964425</v>
      </c>
      <c r="CA150" s="68">
        <f t="shared" si="186"/>
        <v>92.000000000000014</v>
      </c>
      <c r="CB150" s="68">
        <f t="shared" si="187"/>
        <v>2</v>
      </c>
      <c r="CC150" s="68">
        <f t="shared" si="188"/>
        <v>0.14744195615489711</v>
      </c>
      <c r="CD150" s="68">
        <f t="shared" si="189"/>
        <v>233.33333333333337</v>
      </c>
      <c r="CE150" s="68">
        <f t="shared" si="190"/>
        <v>2</v>
      </c>
      <c r="CF150" s="68">
        <f t="shared" si="191"/>
        <v>0.14901201386418281</v>
      </c>
      <c r="CG150" s="68">
        <f t="shared" si="192"/>
        <v>611.76470588235236</v>
      </c>
      <c r="CH150" s="68">
        <f t="shared" si="193"/>
        <v>1.7142857142857142</v>
      </c>
      <c r="CI150" s="68">
        <f t="shared" si="194"/>
        <v>0.14805978218265403</v>
      </c>
      <c r="CJ150" s="68">
        <f t="shared" si="195"/>
        <v>846.15384615384539</v>
      </c>
      <c r="CK150" s="68">
        <f t="shared" si="196"/>
        <v>1.7142857142857142</v>
      </c>
      <c r="CL150" s="68">
        <f t="shared" si="197"/>
        <v>0.18168719293508756</v>
      </c>
      <c r="CM150" s="68">
        <f t="shared" si="198"/>
        <v>1333.3333333333321</v>
      </c>
      <c r="CN150" s="68">
        <f t="shared" si="199"/>
        <v>1.7142857142857142</v>
      </c>
      <c r="CO150" s="68">
        <f t="shared" si="200"/>
        <v>0.18935907234677674</v>
      </c>
      <c r="CP150">
        <f t="shared" si="201"/>
        <v>1.3289767032636228</v>
      </c>
      <c r="CQ150">
        <f t="shared" si="202"/>
        <v>112.04873224689894</v>
      </c>
      <c r="CR150">
        <f t="shared" si="203"/>
        <v>113</v>
      </c>
    </row>
    <row r="151" spans="1:96" ht="21">
      <c r="A151" s="248"/>
      <c r="B151" s="144" t="s">
        <v>52</v>
      </c>
      <c r="C151" s="145" t="s">
        <v>72</v>
      </c>
      <c r="D151" s="146">
        <v>5</v>
      </c>
      <c r="E151" s="146">
        <v>26</v>
      </c>
      <c r="F151" s="147">
        <f t="shared" si="204"/>
        <v>10</v>
      </c>
      <c r="G151" s="147">
        <f t="shared" si="140"/>
        <v>10</v>
      </c>
      <c r="H151" s="146">
        <v>10</v>
      </c>
      <c r="I151" s="146">
        <v>10</v>
      </c>
      <c r="J151" s="146">
        <v>1</v>
      </c>
      <c r="K151" s="148">
        <v>10</v>
      </c>
      <c r="L151" s="146" t="s">
        <v>271</v>
      </c>
      <c r="M151" s="146">
        <v>1</v>
      </c>
      <c r="N151" s="147" t="str">
        <f t="shared" si="205"/>
        <v>-</v>
      </c>
      <c r="O151" s="146" t="s">
        <v>257</v>
      </c>
      <c r="P151" s="146" t="s">
        <v>257</v>
      </c>
      <c r="Q151" s="146" t="s">
        <v>257</v>
      </c>
      <c r="R151" s="146" t="s">
        <v>257</v>
      </c>
      <c r="S151" s="146" t="s">
        <v>257</v>
      </c>
      <c r="T151" s="149">
        <v>7</v>
      </c>
      <c r="U151" s="146" t="s">
        <v>313</v>
      </c>
      <c r="V151" s="146">
        <v>1</v>
      </c>
      <c r="W151" s="146">
        <v>6</v>
      </c>
      <c r="X151" s="149">
        <v>7</v>
      </c>
      <c r="Y151" s="146">
        <v>1</v>
      </c>
      <c r="Z151" s="150" t="s">
        <v>201</v>
      </c>
      <c r="AA151" s="146">
        <f>'Способности и классы'!$G$27</f>
        <v>1.4</v>
      </c>
      <c r="AB151" s="146">
        <v>0</v>
      </c>
      <c r="AC151" s="151" t="s">
        <v>600</v>
      </c>
      <c r="AD151" s="151"/>
      <c r="AE151" s="146">
        <v>1.4</v>
      </c>
      <c r="AF151" s="146">
        <v>0</v>
      </c>
      <c r="AG151" s="152"/>
      <c r="AH151" s="153">
        <f t="shared" si="141"/>
        <v>0.10526315789473684</v>
      </c>
      <c r="AI151" s="153">
        <f t="shared" si="142"/>
        <v>2599.9999999999995</v>
      </c>
      <c r="AJ151" s="153">
        <f t="shared" si="143"/>
        <v>12.536440342258926</v>
      </c>
      <c r="AK151" s="153">
        <f t="shared" si="144"/>
        <v>0.43956043956043955</v>
      </c>
      <c r="AL151" s="153">
        <f t="shared" si="145"/>
        <v>52</v>
      </c>
      <c r="AM151" s="153">
        <f t="shared" si="146"/>
        <v>3.7159580691493548</v>
      </c>
      <c r="AN151" s="153">
        <f t="shared" si="147"/>
        <v>0.81395348837209303</v>
      </c>
      <c r="AO151" s="153">
        <f t="shared" si="148"/>
        <v>86.666666666666671</v>
      </c>
      <c r="AP151" s="153">
        <f t="shared" si="149"/>
        <v>4.5588684868189384</v>
      </c>
      <c r="AQ151" s="153">
        <f t="shared" si="150"/>
        <v>1.2195121951219514</v>
      </c>
      <c r="AR151" s="153">
        <f t="shared" si="151"/>
        <v>12.380952380952383</v>
      </c>
      <c r="AS151" s="153">
        <f t="shared" si="152"/>
        <v>2.5271275495544017</v>
      </c>
      <c r="AT151" s="153">
        <f t="shared" si="153"/>
        <v>1.6883116883116882</v>
      </c>
      <c r="AU151" s="153">
        <f t="shared" si="154"/>
        <v>10.833333333333332</v>
      </c>
      <c r="AV151" s="153">
        <f t="shared" si="155"/>
        <v>2.5331140255951103</v>
      </c>
      <c r="AW151" s="153">
        <f t="shared" si="156"/>
        <v>2.1917808219178081</v>
      </c>
      <c r="AX151" s="153">
        <f t="shared" si="157"/>
        <v>7.2222222222222223</v>
      </c>
      <c r="AY151" s="153">
        <f t="shared" si="158"/>
        <v>2.1070317405594343</v>
      </c>
      <c r="AZ151" s="153">
        <f t="shared" si="159"/>
        <v>2.7941176470588238</v>
      </c>
      <c r="BA151" s="153">
        <f t="shared" si="160"/>
        <v>5.2</v>
      </c>
      <c r="BB151" s="153">
        <f t="shared" si="161"/>
        <v>1.6183146212068911</v>
      </c>
      <c r="BC151" s="153">
        <f t="shared" si="162"/>
        <v>3.4375</v>
      </c>
      <c r="BD151" s="153">
        <f t="shared" si="163"/>
        <v>13</v>
      </c>
      <c r="BE151" s="153">
        <f t="shared" si="164"/>
        <v>3.5384707763982837</v>
      </c>
      <c r="BF151" s="153">
        <f t="shared" si="165"/>
        <v>4.2372881355932197</v>
      </c>
      <c r="BG151" s="153">
        <f t="shared" si="166"/>
        <v>4.333333333333333</v>
      </c>
      <c r="BH151" s="153">
        <f t="shared" si="167"/>
        <v>1.0226666666666668</v>
      </c>
      <c r="BI151" s="153">
        <f t="shared" si="168"/>
        <v>5.0909090909090908</v>
      </c>
      <c r="BJ151" s="153">
        <f t="shared" si="169"/>
        <v>3.7142857142857144</v>
      </c>
      <c r="BK151" s="153">
        <f t="shared" si="170"/>
        <v>0.72959183673469397</v>
      </c>
      <c r="BL151" s="153">
        <f t="shared" si="171"/>
        <v>6.8888888888888893</v>
      </c>
      <c r="BM151" s="153">
        <f t="shared" si="172"/>
        <v>3.25</v>
      </c>
      <c r="BN151" s="153">
        <f t="shared" si="173"/>
        <v>0.47177419354838707</v>
      </c>
      <c r="BO151" s="153">
        <f t="shared" si="174"/>
        <v>9.2391304347826093</v>
      </c>
      <c r="BP151" s="153">
        <f t="shared" si="175"/>
        <v>3.25</v>
      </c>
      <c r="BQ151" s="153">
        <f t="shared" si="176"/>
        <v>0.35176470588235292</v>
      </c>
      <c r="BR151" s="153">
        <f t="shared" si="177"/>
        <v>12.891986062717772</v>
      </c>
      <c r="BS151" s="153">
        <f t="shared" si="178"/>
        <v>4.4444444444444438</v>
      </c>
      <c r="BT151" s="153">
        <f t="shared" si="179"/>
        <v>0.36359907678026127</v>
      </c>
      <c r="BU151" s="153">
        <f t="shared" si="180"/>
        <v>18.018018018018015</v>
      </c>
      <c r="BV151" s="153">
        <f t="shared" si="181"/>
        <v>2.6</v>
      </c>
      <c r="BW151" s="153">
        <f t="shared" si="182"/>
        <v>0.22306498660307095</v>
      </c>
      <c r="BX151" s="153">
        <f t="shared" si="183"/>
        <v>26.875</v>
      </c>
      <c r="BY151" s="153">
        <f t="shared" si="184"/>
        <v>2.6</v>
      </c>
      <c r="BZ151" s="153">
        <f t="shared" si="185"/>
        <v>0.2322819947340965</v>
      </c>
      <c r="CA151" s="153">
        <f t="shared" si="186"/>
        <v>41.071428571428577</v>
      </c>
      <c r="CB151" s="153">
        <f t="shared" si="187"/>
        <v>2.3636363636363638</v>
      </c>
      <c r="CC151" s="153">
        <f t="shared" si="188"/>
        <v>0.23989457500040409</v>
      </c>
      <c r="CD151" s="153">
        <f t="shared" si="189"/>
        <v>71.014492753623188</v>
      </c>
      <c r="CE151" s="153">
        <f t="shared" si="190"/>
        <v>2.1666666666666665</v>
      </c>
      <c r="CF151" s="153">
        <f t="shared" si="191"/>
        <v>0.24761562446509119</v>
      </c>
      <c r="CG151" s="153">
        <f t="shared" si="192"/>
        <v>136.84210526315795</v>
      </c>
      <c r="CH151" s="153">
        <f t="shared" si="193"/>
        <v>2.1666666666666665</v>
      </c>
      <c r="CI151" s="153">
        <f t="shared" si="194"/>
        <v>0.25993275828439522</v>
      </c>
      <c r="CJ151" s="153">
        <f t="shared" si="195"/>
        <v>392.857142857143</v>
      </c>
      <c r="CK151" s="153">
        <f t="shared" si="196"/>
        <v>2</v>
      </c>
      <c r="CL151" s="153">
        <f t="shared" si="197"/>
        <v>0.23408237707641</v>
      </c>
      <c r="CM151" s="153">
        <f t="shared" si="198"/>
        <v>1199.9999999999989</v>
      </c>
      <c r="CN151" s="153">
        <f t="shared" si="199"/>
        <v>1.8571428571428572</v>
      </c>
      <c r="CO151" s="153">
        <f t="shared" si="200"/>
        <v>0.19834260667711359</v>
      </c>
      <c r="CP151">
        <f t="shared" si="201"/>
        <v>1.3679835750731724</v>
      </c>
      <c r="CQ151">
        <f t="shared" si="202"/>
        <v>113.35282631271413</v>
      </c>
      <c r="CR151">
        <f t="shared" si="203"/>
        <v>114</v>
      </c>
    </row>
    <row r="152" spans="1:96" ht="60">
      <c r="A152" s="248"/>
      <c r="B152" s="79" t="s">
        <v>142</v>
      </c>
      <c r="C152" s="87" t="s">
        <v>135</v>
      </c>
      <c r="D152" s="32">
        <v>5</v>
      </c>
      <c r="E152" s="32">
        <v>12</v>
      </c>
      <c r="F152" s="33" t="str">
        <f t="shared" si="204"/>
        <v>7-9</v>
      </c>
      <c r="G152" s="33">
        <f t="shared" si="140"/>
        <v>8</v>
      </c>
      <c r="H152" s="32">
        <v>7</v>
      </c>
      <c r="I152" s="32">
        <v>9</v>
      </c>
      <c r="J152" s="32">
        <v>3</v>
      </c>
      <c r="K152" s="105">
        <v>7</v>
      </c>
      <c r="L152" s="32" t="s">
        <v>294</v>
      </c>
      <c r="M152" s="32">
        <v>1</v>
      </c>
      <c r="N152" s="33" t="str">
        <f t="shared" si="205"/>
        <v>-</v>
      </c>
      <c r="O152" s="32" t="s">
        <v>257</v>
      </c>
      <c r="P152" s="32" t="s">
        <v>257</v>
      </c>
      <c r="Q152" s="32" t="s">
        <v>257</v>
      </c>
      <c r="R152" s="32" t="s">
        <v>257</v>
      </c>
      <c r="S152" s="32" t="s">
        <v>257</v>
      </c>
      <c r="T152" s="96">
        <v>7</v>
      </c>
      <c r="U152" s="32" t="s">
        <v>319</v>
      </c>
      <c r="V152" s="32">
        <v>1</v>
      </c>
      <c r="W152" s="32">
        <v>4</v>
      </c>
      <c r="X152" s="96">
        <v>10</v>
      </c>
      <c r="Y152" s="32">
        <v>1</v>
      </c>
      <c r="Z152" s="34" t="s">
        <v>234</v>
      </c>
      <c r="AA152" s="32">
        <f>'Способности и классы'!$G$25</f>
        <v>1.6940000000000002</v>
      </c>
      <c r="AB152" s="32">
        <v>0</v>
      </c>
      <c r="AC152" s="35" t="s">
        <v>553</v>
      </c>
      <c r="AD152" s="35"/>
      <c r="AE152" s="32">
        <v>2</v>
      </c>
      <c r="AF152" s="32">
        <v>0</v>
      </c>
      <c r="AG152" s="36"/>
      <c r="AH152" s="37">
        <f t="shared" si="141"/>
        <v>0.12531328320802007</v>
      </c>
      <c r="AI152" s="37">
        <f t="shared" si="142"/>
        <v>4800.0000000000009</v>
      </c>
      <c r="AJ152" s="37">
        <f t="shared" si="143"/>
        <v>13.989784743290405</v>
      </c>
      <c r="AK152" s="37">
        <f t="shared" si="144"/>
        <v>0.52185257664709728</v>
      </c>
      <c r="AL152" s="37">
        <f t="shared" si="145"/>
        <v>60.000000000000014</v>
      </c>
      <c r="AM152" s="37">
        <f t="shared" si="146"/>
        <v>3.6869388956346381</v>
      </c>
      <c r="AN152" s="37">
        <f t="shared" si="147"/>
        <v>0.96618357487922701</v>
      </c>
      <c r="AO152" s="37">
        <f t="shared" si="148"/>
        <v>40</v>
      </c>
      <c r="AP152" s="37">
        <f t="shared" si="149"/>
        <v>3.3537069499062375</v>
      </c>
      <c r="AQ152" s="37">
        <f t="shared" si="150"/>
        <v>1.4430014430014433</v>
      </c>
      <c r="AR152" s="37">
        <f t="shared" si="151"/>
        <v>9.9999999999999982</v>
      </c>
      <c r="AS152" s="37">
        <f t="shared" si="152"/>
        <v>2.1691685236091609</v>
      </c>
      <c r="AT152" s="37">
        <f t="shared" si="153"/>
        <v>1.9969278033794164</v>
      </c>
      <c r="AU152" s="37">
        <f t="shared" si="154"/>
        <v>8</v>
      </c>
      <c r="AV152" s="37">
        <f t="shared" si="155"/>
        <v>2.0015378702772142</v>
      </c>
      <c r="AW152" s="37">
        <f t="shared" si="156"/>
        <v>2.6272577996715931</v>
      </c>
      <c r="AX152" s="37">
        <f t="shared" si="157"/>
        <v>5</v>
      </c>
      <c r="AY152" s="37">
        <f t="shared" si="158"/>
        <v>1.4950890868711002</v>
      </c>
      <c r="AZ152" s="37">
        <f t="shared" si="159"/>
        <v>3.2900432900432901</v>
      </c>
      <c r="BA152" s="37">
        <f t="shared" si="160"/>
        <v>3.4285714285714284</v>
      </c>
      <c r="BB152" s="37">
        <f t="shared" si="161"/>
        <v>1.0324796052401188</v>
      </c>
      <c r="BC152" s="37">
        <f t="shared" si="162"/>
        <v>4.1083099906629323</v>
      </c>
      <c r="BD152" s="37">
        <f t="shared" si="163"/>
        <v>6</v>
      </c>
      <c r="BE152" s="37">
        <f t="shared" si="164"/>
        <v>1.4330575861688148</v>
      </c>
      <c r="BF152" s="37">
        <f t="shared" si="165"/>
        <v>4.9603174603174605</v>
      </c>
      <c r="BG152" s="37">
        <f t="shared" si="166"/>
        <v>2.2222222222222219</v>
      </c>
      <c r="BH152" s="37">
        <f t="shared" si="167"/>
        <v>0.4479999999999999</v>
      </c>
      <c r="BI152" s="37">
        <f t="shared" si="168"/>
        <v>6.0606060606060597</v>
      </c>
      <c r="BJ152" s="37">
        <f t="shared" si="169"/>
        <v>1.7142857142857142</v>
      </c>
      <c r="BK152" s="37">
        <f t="shared" si="170"/>
        <v>0.28285714285714286</v>
      </c>
      <c r="BL152" s="37">
        <f t="shared" si="171"/>
        <v>7.3809523809523823</v>
      </c>
      <c r="BM152" s="37">
        <f t="shared" si="172"/>
        <v>1.5</v>
      </c>
      <c r="BN152" s="37">
        <f t="shared" si="173"/>
        <v>0.20322580645161287</v>
      </c>
      <c r="BO152" s="37">
        <f t="shared" si="174"/>
        <v>8.7516087516087513</v>
      </c>
      <c r="BP152" s="37">
        <f t="shared" si="175"/>
        <v>1.5</v>
      </c>
      <c r="BQ152" s="37">
        <f t="shared" si="176"/>
        <v>0.17139705882352943</v>
      </c>
      <c r="BR152" s="37">
        <f t="shared" si="177"/>
        <v>10.67821067821068</v>
      </c>
      <c r="BS152" s="37">
        <f t="shared" si="178"/>
        <v>2.0512820512820511</v>
      </c>
      <c r="BT152" s="37">
        <f t="shared" si="179"/>
        <v>0.20861741038453094</v>
      </c>
      <c r="BU152" s="37">
        <f t="shared" si="180"/>
        <v>12.698412698412701</v>
      </c>
      <c r="BV152" s="37">
        <f t="shared" si="181"/>
        <v>1.2</v>
      </c>
      <c r="BW152" s="37">
        <f t="shared" si="182"/>
        <v>0.16067919660476646</v>
      </c>
      <c r="BX152" s="37">
        <f t="shared" si="183"/>
        <v>15.750915750915752</v>
      </c>
      <c r="BY152" s="37">
        <f t="shared" si="184"/>
        <v>1.2</v>
      </c>
      <c r="BZ152" s="37">
        <f t="shared" si="185"/>
        <v>0.2000654744889109</v>
      </c>
      <c r="CA152" s="37">
        <f t="shared" si="186"/>
        <v>19.913419913419911</v>
      </c>
      <c r="CB152" s="37">
        <f t="shared" si="187"/>
        <v>1.0909090909090908</v>
      </c>
      <c r="CC152" s="37">
        <f t="shared" si="188"/>
        <v>0.23405684928164819</v>
      </c>
      <c r="CD152" s="37">
        <f t="shared" si="189"/>
        <v>24.561403508771932</v>
      </c>
      <c r="CE152" s="37">
        <f t="shared" si="190"/>
        <v>1</v>
      </c>
      <c r="CF152" s="37">
        <f t="shared" si="191"/>
        <v>0.27790651492112434</v>
      </c>
      <c r="CG152" s="37">
        <f t="shared" si="192"/>
        <v>33.015873015873019</v>
      </c>
      <c r="CH152" s="37">
        <f t="shared" si="193"/>
        <v>1</v>
      </c>
      <c r="CI152" s="37">
        <f t="shared" si="194"/>
        <v>0.3209335312506012</v>
      </c>
      <c r="CJ152" s="37">
        <f t="shared" si="195"/>
        <v>43.650793650793652</v>
      </c>
      <c r="CK152" s="37">
        <f t="shared" si="196"/>
        <v>0.92307692307692313</v>
      </c>
      <c r="CL152" s="37">
        <f t="shared" si="197"/>
        <v>0.34629209762443303</v>
      </c>
      <c r="CM152" s="37">
        <f t="shared" si="198"/>
        <v>71.428571428571431</v>
      </c>
      <c r="CN152" s="37">
        <f t="shared" si="199"/>
        <v>0.8571428571428571</v>
      </c>
      <c r="CO152" s="37">
        <f t="shared" si="200"/>
        <v>0.33097509196468727</v>
      </c>
      <c r="CP152">
        <f t="shared" si="201"/>
        <v>1.3709096092349304</v>
      </c>
      <c r="CQ152">
        <f t="shared" si="202"/>
        <v>113.449746089024</v>
      </c>
      <c r="CR152">
        <f t="shared" si="203"/>
        <v>114</v>
      </c>
    </row>
    <row r="153" spans="1:96" ht="21">
      <c r="A153" s="248"/>
      <c r="B153" s="76" t="s">
        <v>30</v>
      </c>
      <c r="C153" s="84" t="s">
        <v>19</v>
      </c>
      <c r="D153" s="69">
        <v>4</v>
      </c>
      <c r="E153" s="69">
        <v>24</v>
      </c>
      <c r="F153" s="70" t="str">
        <f t="shared" si="204"/>
        <v>7-10</v>
      </c>
      <c r="G153" s="70">
        <f t="shared" si="140"/>
        <v>8.5</v>
      </c>
      <c r="H153" s="70">
        <v>7</v>
      </c>
      <c r="I153" s="70">
        <v>10</v>
      </c>
      <c r="J153" s="70">
        <v>1</v>
      </c>
      <c r="K153" s="102">
        <v>8</v>
      </c>
      <c r="L153" s="69" t="s">
        <v>272</v>
      </c>
      <c r="M153" s="69">
        <v>1</v>
      </c>
      <c r="N153" s="70" t="str">
        <f t="shared" si="205"/>
        <v>-</v>
      </c>
      <c r="O153" s="71" t="s">
        <v>257</v>
      </c>
      <c r="P153" s="71" t="s">
        <v>257</v>
      </c>
      <c r="Q153" s="69" t="s">
        <v>257</v>
      </c>
      <c r="R153" s="69" t="s">
        <v>257</v>
      </c>
      <c r="S153" s="69" t="s">
        <v>257</v>
      </c>
      <c r="T153" s="93">
        <v>12</v>
      </c>
      <c r="U153" s="69" t="s">
        <v>331</v>
      </c>
      <c r="V153" s="69">
        <v>1</v>
      </c>
      <c r="W153" s="69">
        <v>5</v>
      </c>
      <c r="X153" s="93">
        <v>9</v>
      </c>
      <c r="Y153" s="69">
        <v>1</v>
      </c>
      <c r="Z153" s="72" t="s">
        <v>235</v>
      </c>
      <c r="AA153" s="69">
        <f>'Способности и классы'!$G$9</f>
        <v>1.3612500000000003</v>
      </c>
      <c r="AB153" s="69">
        <v>0</v>
      </c>
      <c r="AC153" s="73" t="s">
        <v>707</v>
      </c>
      <c r="AD153" s="73"/>
      <c r="AE153" s="69">
        <v>1</v>
      </c>
      <c r="AF153" s="69">
        <v>18</v>
      </c>
      <c r="AG153" s="74"/>
      <c r="AH153" s="75">
        <f t="shared" si="141"/>
        <v>0.1234567901234568</v>
      </c>
      <c r="AI153" s="75">
        <f t="shared" si="142"/>
        <v>4800.0000000000009</v>
      </c>
      <c r="AJ153" s="75">
        <f t="shared" si="143"/>
        <v>14.042083915924296</v>
      </c>
      <c r="AK153" s="75">
        <f t="shared" si="144"/>
        <v>0.51948051948051943</v>
      </c>
      <c r="AL153" s="75">
        <f t="shared" si="145"/>
        <v>79.999999999999986</v>
      </c>
      <c r="AM153" s="75">
        <f t="shared" si="146"/>
        <v>3.9954729818465804</v>
      </c>
      <c r="AN153" s="75">
        <f t="shared" si="147"/>
        <v>0.94594594594594594</v>
      </c>
      <c r="AO153" s="75">
        <f t="shared" si="148"/>
        <v>160</v>
      </c>
      <c r="AP153" s="75">
        <f t="shared" si="149"/>
        <v>5.2988599390310993</v>
      </c>
      <c r="AQ153" s="75">
        <f t="shared" si="150"/>
        <v>1.4285714285714286</v>
      </c>
      <c r="AR153" s="75">
        <f t="shared" si="151"/>
        <v>24</v>
      </c>
      <c r="AS153" s="75">
        <f t="shared" si="152"/>
        <v>3.0911758563620766</v>
      </c>
      <c r="AT153" s="75">
        <f t="shared" si="153"/>
        <v>1.9696969696969697</v>
      </c>
      <c r="AU153" s="75">
        <f t="shared" si="154"/>
        <v>20</v>
      </c>
      <c r="AV153" s="75">
        <f t="shared" si="155"/>
        <v>3.186510027262766</v>
      </c>
      <c r="AW153" s="75">
        <f t="shared" si="156"/>
        <v>2.5806451612903225</v>
      </c>
      <c r="AX153" s="75">
        <f t="shared" si="157"/>
        <v>11.428571428571431</v>
      </c>
      <c r="AY153" s="75">
        <f t="shared" si="158"/>
        <v>2.5346312416159216</v>
      </c>
      <c r="AZ153" s="75">
        <f t="shared" si="159"/>
        <v>3.2758620689655173</v>
      </c>
      <c r="BA153" s="75">
        <f t="shared" si="160"/>
        <v>9.9999999999999982</v>
      </c>
      <c r="BB153" s="75">
        <f t="shared" si="161"/>
        <v>2.3747760167905363</v>
      </c>
      <c r="BC153" s="75">
        <f t="shared" si="162"/>
        <v>4.0740740740740735</v>
      </c>
      <c r="BD153" s="75">
        <f t="shared" si="163"/>
        <v>15</v>
      </c>
      <c r="BE153" s="75">
        <f t="shared" si="164"/>
        <v>3.449524399242816</v>
      </c>
      <c r="BF153" s="75">
        <f t="shared" si="165"/>
        <v>5.4466230936819171</v>
      </c>
      <c r="BG153" s="75">
        <f t="shared" si="166"/>
        <v>6</v>
      </c>
      <c r="BH153" s="75">
        <f t="shared" si="167"/>
        <v>1.1015999999999999</v>
      </c>
      <c r="BI153" s="75">
        <f t="shared" si="168"/>
        <v>7.4468085106382977</v>
      </c>
      <c r="BJ153" s="75">
        <f t="shared" si="169"/>
        <v>4.8</v>
      </c>
      <c r="BK153" s="75">
        <f t="shared" si="170"/>
        <v>0.64457142857142857</v>
      </c>
      <c r="BL153" s="75">
        <f t="shared" si="171"/>
        <v>10.299003322259138</v>
      </c>
      <c r="BM153" s="75">
        <f t="shared" si="172"/>
        <v>4.8</v>
      </c>
      <c r="BN153" s="75">
        <f t="shared" si="173"/>
        <v>0.46606451612903216</v>
      </c>
      <c r="BO153" s="75">
        <f t="shared" si="174"/>
        <v>14.529914529914532</v>
      </c>
      <c r="BP153" s="75">
        <f t="shared" si="175"/>
        <v>4</v>
      </c>
      <c r="BQ153" s="75">
        <f t="shared" si="176"/>
        <v>0.2752941176470588</v>
      </c>
      <c r="BR153" s="75">
        <f t="shared" si="177"/>
        <v>21.142857142857142</v>
      </c>
      <c r="BS153" s="75">
        <f t="shared" si="178"/>
        <v>6.1538461538461533</v>
      </c>
      <c r="BT153" s="75">
        <f t="shared" si="179"/>
        <v>0.30958778099320122</v>
      </c>
      <c r="BU153" s="75">
        <f t="shared" si="180"/>
        <v>32.258064516129025</v>
      </c>
      <c r="BV153" s="75">
        <f t="shared" si="181"/>
        <v>4</v>
      </c>
      <c r="BW153" s="75">
        <f t="shared" si="182"/>
        <v>0.19833611680994256</v>
      </c>
      <c r="BX153" s="75">
        <f t="shared" si="183"/>
        <v>51.190476190476183</v>
      </c>
      <c r="BY153" s="75">
        <f t="shared" si="184"/>
        <v>3.4285714285714284</v>
      </c>
      <c r="BZ153" s="75">
        <f t="shared" si="185"/>
        <v>0.18458759870194877</v>
      </c>
      <c r="CA153" s="75">
        <f t="shared" si="186"/>
        <v>95.833333333333357</v>
      </c>
      <c r="CB153" s="75">
        <f t="shared" si="187"/>
        <v>3.4285714285714284</v>
      </c>
      <c r="CC153" s="75">
        <f t="shared" si="188"/>
        <v>0.18914649749738413</v>
      </c>
      <c r="CD153" s="75">
        <f t="shared" si="189"/>
        <v>245.00000000000006</v>
      </c>
      <c r="CE153" s="75">
        <f t="shared" si="190"/>
        <v>3</v>
      </c>
      <c r="CF153" s="75">
        <f t="shared" si="191"/>
        <v>0.17186287323903238</v>
      </c>
      <c r="CG153" s="75">
        <f t="shared" si="192"/>
        <v>649.99999999999943</v>
      </c>
      <c r="CH153" s="75">
        <f t="shared" si="193"/>
        <v>3</v>
      </c>
      <c r="CI153" s="75">
        <f t="shared" si="194"/>
        <v>0.17412758103224116</v>
      </c>
      <c r="CJ153" s="75">
        <f t="shared" si="195"/>
        <v>916.66666666666583</v>
      </c>
      <c r="CK153" s="75">
        <f t="shared" si="196"/>
        <v>2.6666666666666665</v>
      </c>
      <c r="CL153" s="75">
        <f t="shared" si="197"/>
        <v>0.20069347629435111</v>
      </c>
      <c r="CM153" s="75">
        <f t="shared" si="198"/>
        <v>1499.9999999999986</v>
      </c>
      <c r="CN153" s="75">
        <f t="shared" si="199"/>
        <v>2.6666666666666665</v>
      </c>
      <c r="CO153" s="75">
        <f t="shared" si="200"/>
        <v>0.20533801921606823</v>
      </c>
      <c r="CP153">
        <f t="shared" si="201"/>
        <v>0.89229270840512664</v>
      </c>
      <c r="CQ153">
        <f t="shared" si="202"/>
        <v>113.54389403259454</v>
      </c>
      <c r="CR153">
        <f t="shared" si="203"/>
        <v>114</v>
      </c>
    </row>
    <row r="154" spans="1:96" ht="30">
      <c r="A154" s="248"/>
      <c r="B154" s="144" t="s">
        <v>52</v>
      </c>
      <c r="C154" s="145" t="s">
        <v>71</v>
      </c>
      <c r="D154" s="146">
        <v>5</v>
      </c>
      <c r="E154" s="146">
        <v>21</v>
      </c>
      <c r="F154" s="147" t="str">
        <f t="shared" si="204"/>
        <v>4-8</v>
      </c>
      <c r="G154" s="147">
        <f t="shared" si="140"/>
        <v>6</v>
      </c>
      <c r="H154" s="146">
        <v>4</v>
      </c>
      <c r="I154" s="146">
        <v>8</v>
      </c>
      <c r="J154" s="146">
        <v>1</v>
      </c>
      <c r="K154" s="148">
        <v>7</v>
      </c>
      <c r="L154" s="146" t="s">
        <v>271</v>
      </c>
      <c r="M154" s="146">
        <v>1</v>
      </c>
      <c r="N154" s="147" t="str">
        <f t="shared" si="205"/>
        <v>-</v>
      </c>
      <c r="O154" s="146" t="s">
        <v>257</v>
      </c>
      <c r="P154" s="146" t="s">
        <v>257</v>
      </c>
      <c r="Q154" s="146" t="s">
        <v>257</v>
      </c>
      <c r="R154" s="146" t="s">
        <v>257</v>
      </c>
      <c r="S154" s="146" t="s">
        <v>257</v>
      </c>
      <c r="T154" s="149">
        <v>7</v>
      </c>
      <c r="U154" s="146" t="s">
        <v>314</v>
      </c>
      <c r="V154" s="146">
        <v>1</v>
      </c>
      <c r="W154" s="146">
        <v>5</v>
      </c>
      <c r="X154" s="149">
        <v>14</v>
      </c>
      <c r="Y154" s="146">
        <v>2</v>
      </c>
      <c r="Z154" s="150" t="s">
        <v>240</v>
      </c>
      <c r="AA154" s="146">
        <f>'Способности и классы'!$G$30</f>
        <v>1.9360000000000004</v>
      </c>
      <c r="AB154" s="146">
        <v>0</v>
      </c>
      <c r="AC154" s="151" t="s">
        <v>546</v>
      </c>
      <c r="AD154" s="151"/>
      <c r="AE154" s="146">
        <v>1.5</v>
      </c>
      <c r="AF154" s="146">
        <v>0</v>
      </c>
      <c r="AG154" s="152"/>
      <c r="AH154" s="153">
        <f t="shared" si="141"/>
        <v>0.12405382126079779</v>
      </c>
      <c r="AI154" s="153">
        <f t="shared" si="142"/>
        <v>16799.999999999985</v>
      </c>
      <c r="AJ154" s="153">
        <f t="shared" si="143"/>
        <v>19.183364719751161</v>
      </c>
      <c r="AK154" s="153">
        <f t="shared" si="144"/>
        <v>0.51425947722657994</v>
      </c>
      <c r="AL154" s="153">
        <f t="shared" si="145"/>
        <v>419.9999999999996</v>
      </c>
      <c r="AM154" s="153">
        <f t="shared" si="146"/>
        <v>6.3214749493109776</v>
      </c>
      <c r="AN154" s="153">
        <f t="shared" si="147"/>
        <v>0.9518745131357369</v>
      </c>
      <c r="AO154" s="153">
        <f t="shared" si="148"/>
        <v>70</v>
      </c>
      <c r="AP154" s="153">
        <f t="shared" si="149"/>
        <v>4.0422061731208698</v>
      </c>
      <c r="AQ154" s="153">
        <f t="shared" si="150"/>
        <v>1.4430750636460152</v>
      </c>
      <c r="AR154" s="153">
        <f t="shared" si="151"/>
        <v>139.99999999999989</v>
      </c>
      <c r="AS154" s="153">
        <f t="shared" si="152"/>
        <v>6.2335528428615996</v>
      </c>
      <c r="AT154" s="153">
        <f t="shared" si="153"/>
        <v>1.9983452511793733</v>
      </c>
      <c r="AU154" s="153">
        <f t="shared" si="154"/>
        <v>70.000000000000014</v>
      </c>
      <c r="AV154" s="153">
        <f t="shared" si="155"/>
        <v>5.918528709349574</v>
      </c>
      <c r="AW154" s="153">
        <f t="shared" si="156"/>
        <v>2.5712973861328998</v>
      </c>
      <c r="AX154" s="153">
        <f t="shared" si="157"/>
        <v>26.250000000000007</v>
      </c>
      <c r="AY154" s="153">
        <f t="shared" si="158"/>
        <v>4.2717971791977174</v>
      </c>
      <c r="AZ154" s="153">
        <f t="shared" si="159"/>
        <v>3.2768363030596106</v>
      </c>
      <c r="BA154" s="153">
        <f t="shared" si="160"/>
        <v>13.999999999999998</v>
      </c>
      <c r="BB154" s="153">
        <f t="shared" si="161"/>
        <v>3.0815683091999406</v>
      </c>
      <c r="BC154" s="153">
        <f t="shared" si="162"/>
        <v>4.5486401128959191</v>
      </c>
      <c r="BD154" s="153">
        <f t="shared" si="163"/>
        <v>10.5</v>
      </c>
      <c r="BE154" s="153">
        <f t="shared" si="164"/>
        <v>2.2138201499493819</v>
      </c>
      <c r="BF154" s="153">
        <f t="shared" si="165"/>
        <v>6.138079697799891</v>
      </c>
      <c r="BG154" s="153">
        <f t="shared" si="166"/>
        <v>7</v>
      </c>
      <c r="BH154" s="153">
        <f t="shared" si="167"/>
        <v>1.1404218166976641</v>
      </c>
      <c r="BI154" s="153">
        <f t="shared" si="168"/>
        <v>8.570991287109667</v>
      </c>
      <c r="BJ154" s="153">
        <f t="shared" si="169"/>
        <v>5</v>
      </c>
      <c r="BK154" s="153">
        <f t="shared" si="170"/>
        <v>0.58336309447890167</v>
      </c>
      <c r="BL154" s="153">
        <f t="shared" si="171"/>
        <v>12.177950120434986</v>
      </c>
      <c r="BM154" s="153">
        <f t="shared" si="172"/>
        <v>3.7500000000000004</v>
      </c>
      <c r="BN154" s="153">
        <f t="shared" si="173"/>
        <v>0.30793359825865779</v>
      </c>
      <c r="BO154" s="153">
        <f t="shared" si="174"/>
        <v>17.172593257387582</v>
      </c>
      <c r="BP154" s="153">
        <f t="shared" si="175"/>
        <v>3.28125</v>
      </c>
      <c r="BQ154" s="153">
        <f t="shared" si="176"/>
        <v>0.19107481035739429</v>
      </c>
      <c r="BR154" s="153">
        <f t="shared" si="177"/>
        <v>26.162950903902257</v>
      </c>
      <c r="BS154" s="153">
        <f t="shared" si="178"/>
        <v>3.5897435897435894</v>
      </c>
      <c r="BT154" s="153">
        <f t="shared" si="179"/>
        <v>0.15153322538730463</v>
      </c>
      <c r="BU154" s="153">
        <f t="shared" si="180"/>
        <v>42.854956435548324</v>
      </c>
      <c r="BV154" s="153">
        <f t="shared" si="181"/>
        <v>2.1</v>
      </c>
      <c r="BW154" s="153">
        <f t="shared" si="182"/>
        <v>9.6587101514224935E-2</v>
      </c>
      <c r="BX154" s="153">
        <f t="shared" si="183"/>
        <v>80.014714713214602</v>
      </c>
      <c r="BY154" s="153">
        <f t="shared" si="184"/>
        <v>2.1</v>
      </c>
      <c r="BZ154" s="153">
        <f t="shared" si="185"/>
        <v>0.10277935691545098</v>
      </c>
      <c r="CA154" s="153">
        <f t="shared" si="186"/>
        <v>191.33477608577172</v>
      </c>
      <c r="CB154" s="153">
        <f t="shared" si="187"/>
        <v>1.9090909090909092</v>
      </c>
      <c r="CC154" s="153">
        <f t="shared" si="188"/>
        <v>9.9888697126256115E-2</v>
      </c>
      <c r="CD154" s="153">
        <f t="shared" si="189"/>
        <v>494.97474683058283</v>
      </c>
      <c r="CE154" s="153">
        <f t="shared" si="190"/>
        <v>1.75</v>
      </c>
      <c r="CF154" s="153">
        <f t="shared" si="191"/>
        <v>0.10456395525912737</v>
      </c>
      <c r="CG154" s="153">
        <f t="shared" si="192"/>
        <v>668.53732039455326</v>
      </c>
      <c r="CH154" s="153">
        <f t="shared" si="193"/>
        <v>1.75</v>
      </c>
      <c r="CI154" s="153">
        <f t="shared" si="194"/>
        <v>0.14481766058703727</v>
      </c>
      <c r="CJ154" s="153">
        <f t="shared" si="195"/>
        <v>864.24162145022387</v>
      </c>
      <c r="CK154" s="153">
        <f t="shared" si="196"/>
        <v>1.6153846153846154</v>
      </c>
      <c r="CL154" s="153">
        <f t="shared" si="197"/>
        <v>0.17770563944311826</v>
      </c>
      <c r="CM154" s="153">
        <f t="shared" si="198"/>
        <v>33941.12549695425</v>
      </c>
      <c r="CN154" s="153">
        <f t="shared" si="199"/>
        <v>1.5</v>
      </c>
      <c r="CO154" s="153">
        <f t="shared" si="200"/>
        <v>8.15344704476655E-2</v>
      </c>
      <c r="CP154">
        <f t="shared" si="201"/>
        <v>1.4004132695518323</v>
      </c>
      <c r="CQ154">
        <f t="shared" si="202"/>
        <v>114.42014318375639</v>
      </c>
      <c r="CR154">
        <f t="shared" si="203"/>
        <v>115</v>
      </c>
    </row>
    <row r="155" spans="1:96" ht="21">
      <c r="A155" s="248"/>
      <c r="B155" s="80" t="s">
        <v>167</v>
      </c>
      <c r="C155" s="88" t="s">
        <v>302</v>
      </c>
      <c r="D155" s="38">
        <v>5</v>
      </c>
      <c r="E155" s="38">
        <v>21</v>
      </c>
      <c r="F155" s="39" t="str">
        <f t="shared" si="204"/>
        <v>3-7</v>
      </c>
      <c r="G155" s="39">
        <f t="shared" si="140"/>
        <v>5</v>
      </c>
      <c r="H155" s="40">
        <v>3</v>
      </c>
      <c r="I155" s="40">
        <v>7</v>
      </c>
      <c r="J155" s="40">
        <v>3</v>
      </c>
      <c r="K155" s="106">
        <v>12</v>
      </c>
      <c r="L155" s="38" t="s">
        <v>294</v>
      </c>
      <c r="M155" s="38">
        <v>1</v>
      </c>
      <c r="N155" s="39"/>
      <c r="O155" s="38"/>
      <c r="P155" s="38"/>
      <c r="Q155" s="38"/>
      <c r="R155" s="38"/>
      <c r="S155" s="38"/>
      <c r="T155" s="97">
        <v>8</v>
      </c>
      <c r="U155" s="38" t="s">
        <v>323</v>
      </c>
      <c r="V155" s="38">
        <v>1</v>
      </c>
      <c r="W155" s="38">
        <v>5</v>
      </c>
      <c r="X155" s="97">
        <v>9</v>
      </c>
      <c r="Y155" s="38">
        <v>1</v>
      </c>
      <c r="Z155" s="41" t="s">
        <v>253</v>
      </c>
      <c r="AA155" s="38">
        <f>'Способности и классы'!$G$17</f>
        <v>1.3</v>
      </c>
      <c r="AB155" s="38">
        <v>0</v>
      </c>
      <c r="AC155" s="42" t="s">
        <v>779</v>
      </c>
      <c r="AD155" s="42"/>
      <c r="AE155" s="38">
        <v>1.5</v>
      </c>
      <c r="AF155" s="38">
        <v>0</v>
      </c>
      <c r="AG155" s="43"/>
      <c r="AH155" s="44">
        <f t="shared" si="141"/>
        <v>0.11574074074074074</v>
      </c>
      <c r="AI155" s="44">
        <f t="shared" si="142"/>
        <v>4200.0000000000009</v>
      </c>
      <c r="AJ155" s="44">
        <f t="shared" si="143"/>
        <v>13.801959802747236</v>
      </c>
      <c r="AK155" s="44">
        <f t="shared" si="144"/>
        <v>0.49382716049382719</v>
      </c>
      <c r="AL155" s="44">
        <f t="shared" si="145"/>
        <v>69.999999999999986</v>
      </c>
      <c r="AM155" s="44">
        <f t="shared" si="146"/>
        <v>3.9054298701478691</v>
      </c>
      <c r="AN155" s="44">
        <f t="shared" si="147"/>
        <v>0.90439276485788123</v>
      </c>
      <c r="AO155" s="44">
        <f t="shared" si="148"/>
        <v>70</v>
      </c>
      <c r="AP155" s="44">
        <f t="shared" si="149"/>
        <v>4.1099904450233202</v>
      </c>
      <c r="AQ155" s="44">
        <f t="shared" si="150"/>
        <v>1.3550135501355014</v>
      </c>
      <c r="AR155" s="44">
        <f t="shared" si="151"/>
        <v>14</v>
      </c>
      <c r="AS155" s="44">
        <f t="shared" si="152"/>
        <v>2.5449177980590365</v>
      </c>
      <c r="AT155" s="44">
        <f t="shared" si="153"/>
        <v>1.8518518518518521</v>
      </c>
      <c r="AU155" s="44">
        <f t="shared" si="154"/>
        <v>11.666666666666668</v>
      </c>
      <c r="AV155" s="44">
        <f t="shared" si="155"/>
        <v>2.5099800796022267</v>
      </c>
      <c r="AW155" s="44">
        <f t="shared" si="156"/>
        <v>2.4691358024691357</v>
      </c>
      <c r="AX155" s="44">
        <f t="shared" si="157"/>
        <v>7.5000000000000009</v>
      </c>
      <c r="AY155" s="44">
        <f t="shared" si="158"/>
        <v>2.0025007118013467</v>
      </c>
      <c r="AZ155" s="44">
        <f t="shared" si="159"/>
        <v>3.1045751633986929</v>
      </c>
      <c r="BA155" s="44">
        <f t="shared" si="160"/>
        <v>6.5625</v>
      </c>
      <c r="BB155" s="44">
        <f t="shared" si="161"/>
        <v>1.7861874418451233</v>
      </c>
      <c r="BC155" s="44">
        <f t="shared" si="162"/>
        <v>3.8194444444444446</v>
      </c>
      <c r="BD155" s="44">
        <f t="shared" si="163"/>
        <v>10.5</v>
      </c>
      <c r="BE155" s="44">
        <f t="shared" si="164"/>
        <v>2.6135429804493695</v>
      </c>
      <c r="BF155" s="44">
        <f t="shared" si="165"/>
        <v>4.6296296296296306</v>
      </c>
      <c r="BG155" s="44">
        <f t="shared" si="166"/>
        <v>3.5</v>
      </c>
      <c r="BH155" s="44">
        <f t="shared" si="167"/>
        <v>0.75599999999999978</v>
      </c>
      <c r="BI155" s="44">
        <f t="shared" si="168"/>
        <v>5.7613168724279831</v>
      </c>
      <c r="BJ155" s="44">
        <f t="shared" si="169"/>
        <v>3.5</v>
      </c>
      <c r="BK155" s="44">
        <f t="shared" si="170"/>
        <v>0.60750000000000004</v>
      </c>
      <c r="BL155" s="44">
        <f t="shared" si="171"/>
        <v>6.8888888888888893</v>
      </c>
      <c r="BM155" s="44">
        <f t="shared" si="172"/>
        <v>3</v>
      </c>
      <c r="BN155" s="44">
        <f t="shared" si="173"/>
        <v>0.43548387096774194</v>
      </c>
      <c r="BO155" s="44">
        <f t="shared" si="174"/>
        <v>8.2125603864734309</v>
      </c>
      <c r="BP155" s="44">
        <f t="shared" si="175"/>
        <v>2.625</v>
      </c>
      <c r="BQ155" s="44">
        <f t="shared" si="176"/>
        <v>0.31963235294117642</v>
      </c>
      <c r="BR155" s="44">
        <f t="shared" si="177"/>
        <v>9.7883597883597879</v>
      </c>
      <c r="BS155" s="44">
        <f t="shared" si="178"/>
        <v>4.0384615384615383</v>
      </c>
      <c r="BT155" s="44">
        <f t="shared" si="179"/>
        <v>0.43125160610896796</v>
      </c>
      <c r="BU155" s="44">
        <f t="shared" si="180"/>
        <v>12.345679012345679</v>
      </c>
      <c r="BV155" s="44">
        <f t="shared" si="181"/>
        <v>2.3333333333333335</v>
      </c>
      <c r="BW155" s="44">
        <f t="shared" si="182"/>
        <v>0.27495264269143016</v>
      </c>
      <c r="BX155" s="44">
        <f t="shared" si="183"/>
        <v>14.930555555555557</v>
      </c>
      <c r="BY155" s="44">
        <f t="shared" si="184"/>
        <v>2.1</v>
      </c>
      <c r="BZ155" s="44">
        <f t="shared" si="185"/>
        <v>0.29348748005710085</v>
      </c>
      <c r="CA155" s="44">
        <f t="shared" si="186"/>
        <v>18.253968253968257</v>
      </c>
      <c r="CB155" s="44">
        <f t="shared" si="187"/>
        <v>2.1</v>
      </c>
      <c r="CC155" s="44">
        <f t="shared" si="188"/>
        <v>0.33918059829664426</v>
      </c>
      <c r="CD155" s="44">
        <f t="shared" si="189"/>
        <v>22.685185185185187</v>
      </c>
      <c r="CE155" s="44">
        <f t="shared" si="190"/>
        <v>1.9090909090909092</v>
      </c>
      <c r="CF155" s="44">
        <f t="shared" si="191"/>
        <v>0.37156407078424819</v>
      </c>
      <c r="CG155" s="44">
        <f t="shared" si="192"/>
        <v>19.25925925925926</v>
      </c>
      <c r="CH155" s="44">
        <f t="shared" si="193"/>
        <v>1.75</v>
      </c>
      <c r="CI155" s="44">
        <f t="shared" si="194"/>
        <v>0.45864799836168169</v>
      </c>
      <c r="CJ155" s="44">
        <f t="shared" si="195"/>
        <v>733.33333333333337</v>
      </c>
      <c r="CK155" s="44">
        <f t="shared" si="196"/>
        <v>1.75</v>
      </c>
      <c r="CL155" s="44">
        <f t="shared" si="197"/>
        <v>0.1900542436344089</v>
      </c>
      <c r="CM155" s="44">
        <f t="shared" si="198"/>
        <v>1333.3333333333333</v>
      </c>
      <c r="CN155" s="44">
        <f t="shared" si="199"/>
        <v>1.6153846153846154</v>
      </c>
      <c r="CO155" s="44">
        <f t="shared" si="200"/>
        <v>0.1865667737484874</v>
      </c>
      <c r="CP155">
        <f t="shared" si="201"/>
        <v>1.4725820743815368</v>
      </c>
      <c r="CQ155">
        <f t="shared" si="202"/>
        <v>116.7432565610155</v>
      </c>
      <c r="CR155">
        <f t="shared" si="203"/>
        <v>117</v>
      </c>
    </row>
    <row r="156" spans="1:96" ht="30">
      <c r="A156" s="248"/>
      <c r="B156" s="82" t="s">
        <v>209</v>
      </c>
      <c r="C156" s="90" t="s">
        <v>195</v>
      </c>
      <c r="D156" s="26">
        <v>5</v>
      </c>
      <c r="E156" s="26">
        <v>21</v>
      </c>
      <c r="F156" s="27">
        <f t="shared" si="204"/>
        <v>6</v>
      </c>
      <c r="G156" s="27">
        <f t="shared" si="140"/>
        <v>6</v>
      </c>
      <c r="H156" s="26">
        <v>6</v>
      </c>
      <c r="I156" s="26">
        <v>6</v>
      </c>
      <c r="J156" s="26">
        <v>1</v>
      </c>
      <c r="K156" s="108">
        <v>10</v>
      </c>
      <c r="L156" s="26" t="s">
        <v>279</v>
      </c>
      <c r="M156" s="26">
        <v>1</v>
      </c>
      <c r="N156" s="27" t="str">
        <f t="shared" ref="N156:N167" si="206">IF(ISNUMBER(O156),AVERAGE(O156:P156),"-")</f>
        <v>-</v>
      </c>
      <c r="O156" s="26" t="s">
        <v>257</v>
      </c>
      <c r="P156" s="26" t="s">
        <v>257</v>
      </c>
      <c r="Q156" s="26" t="s">
        <v>257</v>
      </c>
      <c r="R156" s="26" t="s">
        <v>257</v>
      </c>
      <c r="S156" s="26" t="s">
        <v>257</v>
      </c>
      <c r="T156" s="99">
        <v>12</v>
      </c>
      <c r="U156" s="26" t="s">
        <v>323</v>
      </c>
      <c r="V156" s="26">
        <v>1</v>
      </c>
      <c r="W156" s="26">
        <v>5</v>
      </c>
      <c r="X156" s="99">
        <v>10</v>
      </c>
      <c r="Y156" s="26">
        <v>1</v>
      </c>
      <c r="Z156" s="28" t="s">
        <v>251</v>
      </c>
      <c r="AA156" s="26">
        <f>'Способности и классы'!$G$24</f>
        <v>1.6</v>
      </c>
      <c r="AB156" s="26">
        <v>0</v>
      </c>
      <c r="AC156" s="29" t="s">
        <v>777</v>
      </c>
      <c r="AD156" s="29"/>
      <c r="AE156" s="26">
        <v>1.4</v>
      </c>
      <c r="AF156" s="26">
        <v>12</v>
      </c>
      <c r="AG156" s="30"/>
      <c r="AH156" s="31">
        <f t="shared" si="141"/>
        <v>0.17543859649122806</v>
      </c>
      <c r="AI156" s="31">
        <f t="shared" si="142"/>
        <v>8400.0000000000018</v>
      </c>
      <c r="AJ156" s="31">
        <f t="shared" si="143"/>
        <v>14.792396369274508</v>
      </c>
      <c r="AK156" s="31">
        <f t="shared" si="144"/>
        <v>0.72727272727272729</v>
      </c>
      <c r="AL156" s="31">
        <f t="shared" si="145"/>
        <v>105.00000000000003</v>
      </c>
      <c r="AM156" s="31">
        <f t="shared" si="146"/>
        <v>3.9251865248143356</v>
      </c>
      <c r="AN156" s="31">
        <f t="shared" si="147"/>
        <v>1.346153846153846</v>
      </c>
      <c r="AO156" s="31">
        <f t="shared" si="148"/>
        <v>140</v>
      </c>
      <c r="AP156" s="31">
        <f t="shared" si="149"/>
        <v>4.5241379115690696</v>
      </c>
      <c r="AQ156" s="31">
        <f t="shared" si="150"/>
        <v>2.0408163265306123</v>
      </c>
      <c r="AR156" s="31">
        <f t="shared" si="151"/>
        <v>26.25</v>
      </c>
      <c r="AS156" s="31">
        <f t="shared" si="152"/>
        <v>2.7779866548865142</v>
      </c>
      <c r="AT156" s="31">
        <f t="shared" si="153"/>
        <v>2.8260869565217392</v>
      </c>
      <c r="AU156" s="31">
        <f t="shared" si="154"/>
        <v>21</v>
      </c>
      <c r="AV156" s="31">
        <f t="shared" si="155"/>
        <v>2.7259437321355753</v>
      </c>
      <c r="AW156" s="31">
        <f t="shared" si="156"/>
        <v>3.6363636363636362</v>
      </c>
      <c r="AX156" s="31">
        <f t="shared" si="157"/>
        <v>11.666666666666668</v>
      </c>
      <c r="AY156" s="31">
        <f t="shared" si="158"/>
        <v>2.0721666375492878</v>
      </c>
      <c r="AZ156" s="31">
        <f t="shared" si="159"/>
        <v>4.6341463414634152</v>
      </c>
      <c r="BA156" s="31">
        <f t="shared" si="160"/>
        <v>10.000000000000002</v>
      </c>
      <c r="BB156" s="31">
        <f t="shared" si="161"/>
        <v>1.8149867054006259</v>
      </c>
      <c r="BC156" s="31">
        <f t="shared" si="162"/>
        <v>5.7894736842105265</v>
      </c>
      <c r="BD156" s="31">
        <f t="shared" si="163"/>
        <v>13.125</v>
      </c>
      <c r="BE156" s="31">
        <f t="shared" si="164"/>
        <v>2.1761419271898959</v>
      </c>
      <c r="BF156" s="31">
        <f t="shared" si="165"/>
        <v>6.9444444444444446</v>
      </c>
      <c r="BG156" s="31">
        <f t="shared" si="166"/>
        <v>5.833333333333333</v>
      </c>
      <c r="BH156" s="31">
        <f t="shared" si="167"/>
        <v>0.84</v>
      </c>
      <c r="BI156" s="31">
        <f t="shared" si="168"/>
        <v>8.4848484848484844</v>
      </c>
      <c r="BJ156" s="31">
        <f t="shared" si="169"/>
        <v>4.2</v>
      </c>
      <c r="BK156" s="31">
        <f t="shared" si="170"/>
        <v>0.49500000000000005</v>
      </c>
      <c r="BL156" s="31">
        <f t="shared" si="171"/>
        <v>11.481481481481481</v>
      </c>
      <c r="BM156" s="31">
        <f t="shared" si="172"/>
        <v>4.2</v>
      </c>
      <c r="BN156" s="31">
        <f t="shared" si="173"/>
        <v>0.36580645161290326</v>
      </c>
      <c r="BO156" s="31">
        <f t="shared" si="174"/>
        <v>15.178571428571431</v>
      </c>
      <c r="BP156" s="31">
        <f t="shared" si="175"/>
        <v>3.5</v>
      </c>
      <c r="BQ156" s="31">
        <f t="shared" si="176"/>
        <v>0.23058823529411762</v>
      </c>
      <c r="BR156" s="31">
        <f t="shared" si="177"/>
        <v>21.142857142857142</v>
      </c>
      <c r="BS156" s="31">
        <f t="shared" si="178"/>
        <v>5.3846153846153841</v>
      </c>
      <c r="BT156" s="31">
        <f t="shared" si="179"/>
        <v>0.272703970817881</v>
      </c>
      <c r="BU156" s="31">
        <f t="shared" si="180"/>
        <v>30.303030303030301</v>
      </c>
      <c r="BV156" s="31">
        <f t="shared" si="181"/>
        <v>3.5</v>
      </c>
      <c r="BW156" s="31">
        <f t="shared" si="182"/>
        <v>0.18771589039712339</v>
      </c>
      <c r="BX156" s="31">
        <f t="shared" si="183"/>
        <v>45.263157894736842</v>
      </c>
      <c r="BY156" s="31">
        <f t="shared" si="184"/>
        <v>3</v>
      </c>
      <c r="BZ156" s="31">
        <f t="shared" si="185"/>
        <v>0.18338349809438287</v>
      </c>
      <c r="CA156" s="31">
        <f t="shared" si="186"/>
        <v>67.647058823529406</v>
      </c>
      <c r="CB156" s="31">
        <f t="shared" si="187"/>
        <v>3</v>
      </c>
      <c r="CC156" s="31">
        <f t="shared" si="188"/>
        <v>0.21058923544891017</v>
      </c>
      <c r="CD156" s="31">
        <f t="shared" si="189"/>
        <v>116.66666666666666</v>
      </c>
      <c r="CE156" s="31">
        <f t="shared" si="190"/>
        <v>2.625</v>
      </c>
      <c r="CF156" s="31">
        <f t="shared" si="191"/>
        <v>0.21921638274328881</v>
      </c>
      <c r="CG156" s="31">
        <f t="shared" si="192"/>
        <v>236.3636363636364</v>
      </c>
      <c r="CH156" s="31">
        <f t="shared" si="193"/>
        <v>2.625</v>
      </c>
      <c r="CI156" s="31">
        <f t="shared" si="194"/>
        <v>0.23163453479549936</v>
      </c>
      <c r="CJ156" s="31">
        <f t="shared" si="195"/>
        <v>611.1111111111112</v>
      </c>
      <c r="CK156" s="31">
        <f t="shared" si="196"/>
        <v>2.3333333333333335</v>
      </c>
      <c r="CL156" s="31">
        <f t="shared" si="197"/>
        <v>0.21627711435885216</v>
      </c>
      <c r="CM156" s="31">
        <f t="shared" si="198"/>
        <v>47999.999999999956</v>
      </c>
      <c r="CN156" s="31">
        <f t="shared" si="199"/>
        <v>2.3333333333333335</v>
      </c>
      <c r="CO156" s="31">
        <f t="shared" si="200"/>
        <v>8.3499502320576541E-2</v>
      </c>
      <c r="CP156">
        <f t="shared" si="201"/>
        <v>1.1265435669529256</v>
      </c>
      <c r="CQ156">
        <f t="shared" si="202"/>
        <v>116.88157409650289</v>
      </c>
      <c r="CR156">
        <f t="shared" si="203"/>
        <v>117</v>
      </c>
    </row>
    <row r="157" spans="1:96" ht="21">
      <c r="A157" s="248"/>
      <c r="B157" s="79" t="s">
        <v>142</v>
      </c>
      <c r="C157" s="87" t="s">
        <v>136</v>
      </c>
      <c r="D157" s="32">
        <v>5</v>
      </c>
      <c r="E157" s="32">
        <v>28</v>
      </c>
      <c r="F157" s="33" t="str">
        <f t="shared" si="204"/>
        <v>7-14</v>
      </c>
      <c r="G157" s="33">
        <f t="shared" si="140"/>
        <v>10.5</v>
      </c>
      <c r="H157" s="32">
        <v>7</v>
      </c>
      <c r="I157" s="32">
        <v>14</v>
      </c>
      <c r="J157" s="32">
        <v>1</v>
      </c>
      <c r="K157" s="105">
        <v>9</v>
      </c>
      <c r="L157" s="32" t="s">
        <v>279</v>
      </c>
      <c r="M157" s="32">
        <v>1</v>
      </c>
      <c r="N157" s="33" t="str">
        <f t="shared" si="206"/>
        <v>-</v>
      </c>
      <c r="O157" s="32" t="s">
        <v>257</v>
      </c>
      <c r="P157" s="32" t="s">
        <v>257</v>
      </c>
      <c r="Q157" s="32" t="s">
        <v>257</v>
      </c>
      <c r="R157" s="32" t="s">
        <v>257</v>
      </c>
      <c r="S157" s="32" t="s">
        <v>257</v>
      </c>
      <c r="T157" s="96">
        <v>10</v>
      </c>
      <c r="U157" s="32" t="s">
        <v>319</v>
      </c>
      <c r="V157" s="32">
        <v>1</v>
      </c>
      <c r="W157" s="32">
        <v>6</v>
      </c>
      <c r="X157" s="96">
        <v>6</v>
      </c>
      <c r="Y157" s="32">
        <v>1</v>
      </c>
      <c r="Z157" s="34" t="s">
        <v>234</v>
      </c>
      <c r="AA157" s="32">
        <f>'Способности и классы'!$G$25</f>
        <v>1.6940000000000002</v>
      </c>
      <c r="AB157" s="32">
        <v>0</v>
      </c>
      <c r="AC157" s="35" t="s">
        <v>761</v>
      </c>
      <c r="AD157" s="35"/>
      <c r="AE157" s="32">
        <v>1</v>
      </c>
      <c r="AF157" s="32">
        <v>0</v>
      </c>
      <c r="AG157" s="36"/>
      <c r="AH157" s="37">
        <f t="shared" si="141"/>
        <v>0.1</v>
      </c>
      <c r="AI157" s="37">
        <f t="shared" si="142"/>
        <v>2240</v>
      </c>
      <c r="AJ157" s="37">
        <f t="shared" si="143"/>
        <v>12.233817698125046</v>
      </c>
      <c r="AK157" s="37">
        <f t="shared" si="144"/>
        <v>0.41666666666666669</v>
      </c>
      <c r="AL157" s="37">
        <f t="shared" si="145"/>
        <v>46.666666666666671</v>
      </c>
      <c r="AM157" s="37">
        <f t="shared" si="146"/>
        <v>3.660454022584323</v>
      </c>
      <c r="AN157" s="37">
        <f t="shared" si="147"/>
        <v>0.76923076923076927</v>
      </c>
      <c r="AO157" s="37">
        <f t="shared" si="148"/>
        <v>93.333333333333343</v>
      </c>
      <c r="AP157" s="37">
        <f t="shared" si="149"/>
        <v>4.75656616099893</v>
      </c>
      <c r="AQ157" s="37">
        <f t="shared" si="150"/>
        <v>1.1627906976744187</v>
      </c>
      <c r="AR157" s="37">
        <f t="shared" si="151"/>
        <v>17.5</v>
      </c>
      <c r="AS157" s="37">
        <f t="shared" si="152"/>
        <v>2.9581119097329669</v>
      </c>
      <c r="AT157" s="37">
        <f t="shared" si="153"/>
        <v>1.6049382716049383</v>
      </c>
      <c r="AU157" s="37">
        <f t="shared" si="154"/>
        <v>10.37037037037037</v>
      </c>
      <c r="AV157" s="37">
        <f t="shared" si="155"/>
        <v>2.5419556372089702</v>
      </c>
      <c r="AW157" s="37">
        <f t="shared" si="156"/>
        <v>2.0779220779220777</v>
      </c>
      <c r="AX157" s="37">
        <f t="shared" si="157"/>
        <v>9.3333333333333339</v>
      </c>
      <c r="AY157" s="37">
        <f t="shared" si="158"/>
        <v>2.55714114075833</v>
      </c>
      <c r="AZ157" s="37">
        <f t="shared" si="159"/>
        <v>2.6388888888888888</v>
      </c>
      <c r="BA157" s="37">
        <f t="shared" si="160"/>
        <v>7</v>
      </c>
      <c r="BB157" s="37">
        <f t="shared" si="161"/>
        <v>2.1298529756678968</v>
      </c>
      <c r="BC157" s="37">
        <f t="shared" si="162"/>
        <v>3.2835820895522385</v>
      </c>
      <c r="BD157" s="37">
        <f t="shared" si="163"/>
        <v>17.5</v>
      </c>
      <c r="BE157" s="37">
        <f t="shared" si="164"/>
        <v>4.9018008414905117</v>
      </c>
      <c r="BF157" s="37">
        <f t="shared" si="165"/>
        <v>4.032258064516129</v>
      </c>
      <c r="BG157" s="37">
        <f t="shared" si="166"/>
        <v>5.6</v>
      </c>
      <c r="BH157" s="37">
        <f t="shared" si="167"/>
        <v>1.3887999999999998</v>
      </c>
      <c r="BI157" s="37">
        <f t="shared" si="168"/>
        <v>5.3639846743295019</v>
      </c>
      <c r="BJ157" s="37">
        <f t="shared" si="169"/>
        <v>5.6</v>
      </c>
      <c r="BK157" s="37">
        <f t="shared" si="170"/>
        <v>1.044</v>
      </c>
      <c r="BL157" s="37">
        <f t="shared" si="171"/>
        <v>7.3113207547169807</v>
      </c>
      <c r="BM157" s="37">
        <f t="shared" si="172"/>
        <v>4.666666666666667</v>
      </c>
      <c r="BN157" s="37">
        <f t="shared" si="173"/>
        <v>0.63827956989247314</v>
      </c>
      <c r="BO157" s="37">
        <f t="shared" si="174"/>
        <v>10.119047619047619</v>
      </c>
      <c r="BP157" s="37">
        <f t="shared" si="175"/>
        <v>4</v>
      </c>
      <c r="BQ157" s="37">
        <f t="shared" si="176"/>
        <v>0.39529411764705885</v>
      </c>
      <c r="BR157" s="37">
        <f t="shared" si="177"/>
        <v>14.015151515151514</v>
      </c>
      <c r="BS157" s="37">
        <f t="shared" si="178"/>
        <v>6.1538461538461542</v>
      </c>
      <c r="BT157" s="37">
        <f t="shared" si="179"/>
        <v>0.45753191718555347</v>
      </c>
      <c r="BU157" s="37">
        <f t="shared" si="180"/>
        <v>20.512820512820515</v>
      </c>
      <c r="BV157" s="37">
        <f t="shared" si="181"/>
        <v>3.5</v>
      </c>
      <c r="BW157" s="37">
        <f t="shared" si="182"/>
        <v>0.2539996188365431</v>
      </c>
      <c r="BX157" s="37">
        <f t="shared" si="183"/>
        <v>31.617647058823525</v>
      </c>
      <c r="BY157" s="37">
        <f t="shared" si="184"/>
        <v>3.5</v>
      </c>
      <c r="BZ157" s="37">
        <f t="shared" si="185"/>
        <v>0.25268913032599494</v>
      </c>
      <c r="CA157" s="37">
        <f t="shared" si="186"/>
        <v>52.8735632183908</v>
      </c>
      <c r="CB157" s="37">
        <f t="shared" si="187"/>
        <v>3.1111111111111112</v>
      </c>
      <c r="CC157" s="37">
        <f t="shared" si="188"/>
        <v>0.24257077258017903</v>
      </c>
      <c r="CD157" s="37">
        <f t="shared" si="189"/>
        <v>98.000000000000028</v>
      </c>
      <c r="CE157" s="37">
        <f t="shared" si="190"/>
        <v>3.1111111111111112</v>
      </c>
      <c r="CF157" s="37">
        <f t="shared" si="191"/>
        <v>0.25157980634354571</v>
      </c>
      <c r="CG157" s="37">
        <f t="shared" si="192"/>
        <v>260.00000000000006</v>
      </c>
      <c r="CH157" s="37">
        <f t="shared" si="193"/>
        <v>2.8</v>
      </c>
      <c r="CI157" s="37">
        <f t="shared" si="194"/>
        <v>0.22932955170846719</v>
      </c>
      <c r="CJ157" s="37">
        <f t="shared" si="195"/>
        <v>733.33333333333269</v>
      </c>
      <c r="CK157" s="37">
        <f t="shared" si="196"/>
        <v>2.8</v>
      </c>
      <c r="CL157" s="37">
        <f t="shared" si="197"/>
        <v>0.21627711435885222</v>
      </c>
      <c r="CM157" s="37">
        <f t="shared" si="198"/>
        <v>1199.9999999999989</v>
      </c>
      <c r="CN157" s="37">
        <f t="shared" si="199"/>
        <v>2.5454545454545454</v>
      </c>
      <c r="CO157" s="37">
        <f t="shared" si="200"/>
        <v>0.2146080582065451</v>
      </c>
      <c r="CP157">
        <f t="shared" si="201"/>
        <v>1.5010357996038672</v>
      </c>
      <c r="CQ157">
        <f t="shared" si="202"/>
        <v>117.6403803836679</v>
      </c>
      <c r="CR157">
        <f t="shared" si="203"/>
        <v>118</v>
      </c>
    </row>
    <row r="158" spans="1:96" ht="30">
      <c r="A158" s="248"/>
      <c r="B158" s="79" t="s">
        <v>142</v>
      </c>
      <c r="C158" s="87" t="s">
        <v>137</v>
      </c>
      <c r="D158" s="32">
        <v>5</v>
      </c>
      <c r="E158" s="32">
        <v>14</v>
      </c>
      <c r="F158" s="33" t="str">
        <f t="shared" si="204"/>
        <v>7-8</v>
      </c>
      <c r="G158" s="33">
        <f t="shared" si="140"/>
        <v>7.5</v>
      </c>
      <c r="H158" s="32">
        <v>7</v>
      </c>
      <c r="I158" s="32">
        <v>8</v>
      </c>
      <c r="J158" s="32">
        <v>1</v>
      </c>
      <c r="K158" s="105">
        <v>10</v>
      </c>
      <c r="L158" s="32" t="s">
        <v>272</v>
      </c>
      <c r="M158" s="32">
        <v>1</v>
      </c>
      <c r="N158" s="33" t="str">
        <f t="shared" si="206"/>
        <v>-</v>
      </c>
      <c r="O158" s="32" t="s">
        <v>257</v>
      </c>
      <c r="P158" s="32" t="s">
        <v>257</v>
      </c>
      <c r="Q158" s="32" t="s">
        <v>257</v>
      </c>
      <c r="R158" s="32" t="s">
        <v>257</v>
      </c>
      <c r="S158" s="32" t="s">
        <v>257</v>
      </c>
      <c r="T158" s="96">
        <v>11</v>
      </c>
      <c r="U158" s="32" t="s">
        <v>315</v>
      </c>
      <c r="V158" s="32">
        <v>1</v>
      </c>
      <c r="W158" s="32">
        <v>4</v>
      </c>
      <c r="X158" s="96">
        <v>12</v>
      </c>
      <c r="Y158" s="32">
        <v>1</v>
      </c>
      <c r="Z158" s="34" t="s">
        <v>234</v>
      </c>
      <c r="AA158" s="32">
        <f>'Способности и классы'!$G$25</f>
        <v>1.6940000000000002</v>
      </c>
      <c r="AB158" s="32">
        <v>0</v>
      </c>
      <c r="AC158" s="35" t="s">
        <v>563</v>
      </c>
      <c r="AD158" s="35"/>
      <c r="AE158" s="32">
        <f>1+6*0.2</f>
        <v>2.2000000000000002</v>
      </c>
      <c r="AF158" s="32">
        <v>0</v>
      </c>
      <c r="AG158" s="36"/>
      <c r="AH158" s="37">
        <f t="shared" si="141"/>
        <v>0.1388888888888889</v>
      </c>
      <c r="AI158" s="37">
        <f t="shared" si="142"/>
        <v>11199.999999999991</v>
      </c>
      <c r="AJ158" s="37">
        <f t="shared" si="143"/>
        <v>16.851463722442077</v>
      </c>
      <c r="AK158" s="37">
        <f t="shared" si="144"/>
        <v>0.58823529411764708</v>
      </c>
      <c r="AL158" s="37">
        <f t="shared" si="145"/>
        <v>279.99999999999977</v>
      </c>
      <c r="AM158" s="37">
        <f t="shared" si="146"/>
        <v>5.4493149848034408</v>
      </c>
      <c r="AN158" s="37">
        <f t="shared" si="147"/>
        <v>1.0769230769230769</v>
      </c>
      <c r="AO158" s="37">
        <f t="shared" si="148"/>
        <v>46.666666666666671</v>
      </c>
      <c r="AP158" s="37">
        <f t="shared" si="149"/>
        <v>3.40382467084028</v>
      </c>
      <c r="AQ158" s="37">
        <f t="shared" si="150"/>
        <v>1.639344262295082</v>
      </c>
      <c r="AR158" s="37">
        <f t="shared" si="151"/>
        <v>35.000000000000007</v>
      </c>
      <c r="AS158" s="37">
        <f t="shared" si="152"/>
        <v>3.4021946064166912</v>
      </c>
      <c r="AT158" s="37">
        <f t="shared" si="153"/>
        <v>2.2413793103448278</v>
      </c>
      <c r="AU158" s="37">
        <f t="shared" si="154"/>
        <v>15.555555555555554</v>
      </c>
      <c r="AV158" s="37">
        <f t="shared" si="155"/>
        <v>2.6344204182648863</v>
      </c>
      <c r="AW158" s="37">
        <f t="shared" si="156"/>
        <v>2.9090909090909092</v>
      </c>
      <c r="AX158" s="37">
        <f t="shared" si="157"/>
        <v>11.666666666666664</v>
      </c>
      <c r="AY158" s="37">
        <f t="shared" si="158"/>
        <v>2.3822834589750621</v>
      </c>
      <c r="AZ158" s="37">
        <f t="shared" si="159"/>
        <v>3.7254901960784315</v>
      </c>
      <c r="BA158" s="37">
        <f t="shared" si="160"/>
        <v>7</v>
      </c>
      <c r="BB158" s="37">
        <f t="shared" si="161"/>
        <v>1.6303611830323645</v>
      </c>
      <c r="BC158" s="37">
        <f t="shared" si="162"/>
        <v>4.5833333333333339</v>
      </c>
      <c r="BD158" s="37">
        <f t="shared" si="163"/>
        <v>8.75</v>
      </c>
      <c r="BE158" s="37">
        <f t="shared" si="164"/>
        <v>1.8483545422382446</v>
      </c>
      <c r="BF158" s="37">
        <f t="shared" si="165"/>
        <v>5.5555555555555554</v>
      </c>
      <c r="BG158" s="37">
        <f t="shared" si="166"/>
        <v>4</v>
      </c>
      <c r="BH158" s="37">
        <f t="shared" si="167"/>
        <v>0.72</v>
      </c>
      <c r="BI158" s="37">
        <f t="shared" si="168"/>
        <v>6.8292682926829276</v>
      </c>
      <c r="BJ158" s="37">
        <f t="shared" si="169"/>
        <v>3.5</v>
      </c>
      <c r="BK158" s="37">
        <f t="shared" si="170"/>
        <v>0.51249999999999996</v>
      </c>
      <c r="BL158" s="37">
        <f t="shared" si="171"/>
        <v>9.064327485380117</v>
      </c>
      <c r="BM158" s="37">
        <f t="shared" si="172"/>
        <v>2.5925925925925926</v>
      </c>
      <c r="BN158" s="37">
        <f t="shared" si="173"/>
        <v>0.28602150537634408</v>
      </c>
      <c r="BO158" s="37">
        <f t="shared" si="174"/>
        <v>12.499999999999998</v>
      </c>
      <c r="BP158" s="37">
        <f t="shared" si="175"/>
        <v>2.3333333333333335</v>
      </c>
      <c r="BQ158" s="37">
        <f t="shared" si="176"/>
        <v>0.1866666666666667</v>
      </c>
      <c r="BR158" s="37">
        <f t="shared" si="177"/>
        <v>17.050691244239633</v>
      </c>
      <c r="BS158" s="37">
        <f t="shared" si="178"/>
        <v>3.0769230769230771</v>
      </c>
      <c r="BT158" s="37">
        <f t="shared" si="179"/>
        <v>0.19658750749938261</v>
      </c>
      <c r="BU158" s="37">
        <f t="shared" si="180"/>
        <v>23.80952380952381</v>
      </c>
      <c r="BV158" s="37">
        <f t="shared" si="181"/>
        <v>2</v>
      </c>
      <c r="BW158" s="37">
        <f t="shared" si="182"/>
        <v>0.14666160948630802</v>
      </c>
      <c r="BX158" s="37">
        <f t="shared" si="183"/>
        <v>35.833333333333336</v>
      </c>
      <c r="BY158" s="37">
        <f t="shared" si="184"/>
        <v>1.75</v>
      </c>
      <c r="BZ158" s="37">
        <f t="shared" si="185"/>
        <v>0.15151976024884409</v>
      </c>
      <c r="CA158" s="37">
        <f t="shared" si="186"/>
        <v>54.761904761904759</v>
      </c>
      <c r="CB158" s="37">
        <f t="shared" si="187"/>
        <v>1.75</v>
      </c>
      <c r="CC158" s="37">
        <f t="shared" si="188"/>
        <v>0.17876387145933723</v>
      </c>
      <c r="CD158" s="37">
        <f t="shared" si="189"/>
        <v>90.740740740740719</v>
      </c>
      <c r="CE158" s="37">
        <f t="shared" si="190"/>
        <v>1.5555555555555556</v>
      </c>
      <c r="CF158" s="37">
        <f t="shared" si="191"/>
        <v>0.19662253109398942</v>
      </c>
      <c r="CG158" s="37">
        <f t="shared" si="192"/>
        <v>185.71428571428578</v>
      </c>
      <c r="CH158" s="37">
        <f t="shared" si="193"/>
        <v>1.5555555555555556</v>
      </c>
      <c r="CI158" s="37">
        <f t="shared" si="194"/>
        <v>0.21134309811532104</v>
      </c>
      <c r="CJ158" s="37">
        <f t="shared" si="195"/>
        <v>500.00000000000006</v>
      </c>
      <c r="CK158" s="37">
        <f t="shared" si="196"/>
        <v>1.4</v>
      </c>
      <c r="CL158" s="37">
        <f t="shared" si="197"/>
        <v>0.19859506790487655</v>
      </c>
      <c r="CM158" s="37">
        <f t="shared" si="198"/>
        <v>47999.999999999956</v>
      </c>
      <c r="CN158" s="37">
        <f t="shared" si="199"/>
        <v>1.4</v>
      </c>
      <c r="CO158" s="37">
        <f t="shared" si="200"/>
        <v>7.3488892008746601E-2</v>
      </c>
      <c r="CP158">
        <f t="shared" si="201"/>
        <v>1.5800612026692646</v>
      </c>
      <c r="CQ158">
        <f t="shared" si="202"/>
        <v>120.07969157791791</v>
      </c>
      <c r="CR158">
        <f t="shared" si="203"/>
        <v>121</v>
      </c>
    </row>
    <row r="159" spans="1:96" ht="45">
      <c r="A159" s="248"/>
      <c r="B159" s="77" t="s">
        <v>119</v>
      </c>
      <c r="C159" s="85" t="s">
        <v>107</v>
      </c>
      <c r="D159" s="20">
        <v>4</v>
      </c>
      <c r="E159" s="20">
        <v>24</v>
      </c>
      <c r="F159" s="21" t="str">
        <f t="shared" si="204"/>
        <v>5-6</v>
      </c>
      <c r="G159" s="21">
        <f t="shared" si="140"/>
        <v>5.5</v>
      </c>
      <c r="H159" s="20">
        <v>5</v>
      </c>
      <c r="I159" s="20">
        <v>6</v>
      </c>
      <c r="J159" s="20">
        <v>1</v>
      </c>
      <c r="K159" s="103">
        <v>9</v>
      </c>
      <c r="L159" s="20" t="s">
        <v>279</v>
      </c>
      <c r="M159" s="20">
        <v>1</v>
      </c>
      <c r="N159" s="21" t="str">
        <f t="shared" si="206"/>
        <v>-</v>
      </c>
      <c r="O159" s="20" t="s">
        <v>257</v>
      </c>
      <c r="P159" s="20" t="s">
        <v>257</v>
      </c>
      <c r="Q159" s="20" t="s">
        <v>257</v>
      </c>
      <c r="R159" s="20" t="s">
        <v>257</v>
      </c>
      <c r="S159" s="20" t="s">
        <v>257</v>
      </c>
      <c r="T159" s="94">
        <v>13</v>
      </c>
      <c r="U159" s="20" t="s">
        <v>326</v>
      </c>
      <c r="V159" s="20">
        <v>1</v>
      </c>
      <c r="W159" s="20">
        <v>5</v>
      </c>
      <c r="X159" s="94">
        <v>7</v>
      </c>
      <c r="Y159" s="20">
        <v>2</v>
      </c>
      <c r="Z159" s="22" t="s">
        <v>246</v>
      </c>
      <c r="AA159" s="20">
        <f>'Способности и классы'!$G$4</f>
        <v>1.3</v>
      </c>
      <c r="AB159" s="20">
        <v>0</v>
      </c>
      <c r="AC159" s="23" t="s">
        <v>716</v>
      </c>
      <c r="AD159" s="23"/>
      <c r="AE159" s="20">
        <f>3*1.2*0.5</f>
        <v>1.7999999999999998</v>
      </c>
      <c r="AF159" s="20">
        <v>0</v>
      </c>
      <c r="AG159" s="24"/>
      <c r="AH159" s="25">
        <f t="shared" si="141"/>
        <v>0.13341637380878255</v>
      </c>
      <c r="AI159" s="25">
        <f t="shared" si="142"/>
        <v>2399.9999999999995</v>
      </c>
      <c r="AJ159" s="25">
        <f t="shared" si="143"/>
        <v>11.581119083301866</v>
      </c>
      <c r="AK159" s="25">
        <f t="shared" si="144"/>
        <v>0.56568542494923801</v>
      </c>
      <c r="AL159" s="25">
        <f t="shared" si="145"/>
        <v>48</v>
      </c>
      <c r="AM159" s="25">
        <f t="shared" si="146"/>
        <v>3.3914328168617422</v>
      </c>
      <c r="AN159" s="25">
        <f t="shared" si="147"/>
        <v>1.0311973892303818</v>
      </c>
      <c r="AO159" s="25">
        <f t="shared" si="148"/>
        <v>160</v>
      </c>
      <c r="AP159" s="25">
        <f t="shared" si="149"/>
        <v>5.1523209428569796</v>
      </c>
      <c r="AQ159" s="25">
        <f t="shared" si="150"/>
        <v>1.5713484026367723</v>
      </c>
      <c r="AR159" s="25">
        <f t="shared" si="151"/>
        <v>17.142857142857142</v>
      </c>
      <c r="AS159" s="25">
        <f t="shared" si="152"/>
        <v>2.6009037872757332</v>
      </c>
      <c r="AT159" s="25">
        <f t="shared" si="153"/>
        <v>2.1377646873081666</v>
      </c>
      <c r="AU159" s="25">
        <f t="shared" si="154"/>
        <v>15</v>
      </c>
      <c r="AV159" s="25">
        <f t="shared" si="155"/>
        <v>2.6489007120961392</v>
      </c>
      <c r="AW159" s="25">
        <f t="shared" si="156"/>
        <v>2.8284271247461898</v>
      </c>
      <c r="AX159" s="25">
        <f t="shared" si="157"/>
        <v>13.333333333333332</v>
      </c>
      <c r="AY159" s="25">
        <f t="shared" si="158"/>
        <v>2.6355489662410587</v>
      </c>
      <c r="AZ159" s="25">
        <f t="shared" si="159"/>
        <v>3.5355339059327373</v>
      </c>
      <c r="BA159" s="25">
        <f t="shared" si="160"/>
        <v>8</v>
      </c>
      <c r="BB159" s="25">
        <f t="shared" si="161"/>
        <v>1.8829644030827732</v>
      </c>
      <c r="BC159" s="25">
        <f t="shared" si="162"/>
        <v>4.4446711960297272</v>
      </c>
      <c r="BD159" s="25">
        <f t="shared" si="163"/>
        <v>19.999999999999996</v>
      </c>
      <c r="BE159" s="25">
        <f t="shared" si="164"/>
        <v>4.1737923543728463</v>
      </c>
      <c r="BF159" s="25">
        <f t="shared" si="165"/>
        <v>5.3568695544435414</v>
      </c>
      <c r="BG159" s="25">
        <f t="shared" si="166"/>
        <v>6</v>
      </c>
      <c r="BH159" s="25">
        <f t="shared" si="167"/>
        <v>1.1200571413994913</v>
      </c>
      <c r="BI159" s="25">
        <f t="shared" si="168"/>
        <v>7.332959212304937</v>
      </c>
      <c r="BJ159" s="25">
        <f t="shared" si="169"/>
        <v>6</v>
      </c>
      <c r="BK159" s="25">
        <f t="shared" si="170"/>
        <v>0.81822356108729077</v>
      </c>
      <c r="BL159" s="25">
        <f t="shared" si="171"/>
        <v>9.7858527753495412</v>
      </c>
      <c r="BM159" s="25">
        <f t="shared" si="172"/>
        <v>4.8</v>
      </c>
      <c r="BN159" s="25">
        <f t="shared" si="173"/>
        <v>0.49050400718179088</v>
      </c>
      <c r="BO159" s="25">
        <f t="shared" si="174"/>
        <v>13.738074605910064</v>
      </c>
      <c r="BP159" s="25">
        <f t="shared" si="175"/>
        <v>4.8</v>
      </c>
      <c r="BQ159" s="25">
        <f t="shared" si="176"/>
        <v>0.34939393893923526</v>
      </c>
      <c r="BR159" s="25">
        <f t="shared" si="177"/>
        <v>18.958660075291494</v>
      </c>
      <c r="BS159" s="25">
        <f t="shared" si="178"/>
        <v>7.384615384615385</v>
      </c>
      <c r="BT159" s="25">
        <f t="shared" si="179"/>
        <v>0.40831396039423784</v>
      </c>
      <c r="BU159" s="25">
        <f t="shared" si="180"/>
        <v>28.284271247461898</v>
      </c>
      <c r="BV159" s="25">
        <f t="shared" si="181"/>
        <v>4</v>
      </c>
      <c r="BW159" s="25">
        <f t="shared" si="182"/>
        <v>0.21960848874570488</v>
      </c>
      <c r="BX159" s="25">
        <f t="shared" si="183"/>
        <v>42.229988320863249</v>
      </c>
      <c r="BY159" s="25">
        <f t="shared" si="184"/>
        <v>4</v>
      </c>
      <c r="BZ159" s="25">
        <f t="shared" si="185"/>
        <v>0.22923155145990043</v>
      </c>
      <c r="CA159" s="25">
        <f t="shared" si="186"/>
        <v>72.282026521291499</v>
      </c>
      <c r="CB159" s="25">
        <f t="shared" si="187"/>
        <v>3.4285714285714284</v>
      </c>
      <c r="CC159" s="25">
        <f t="shared" si="188"/>
        <v>0.21779175815008203</v>
      </c>
      <c r="CD159" s="25">
        <f t="shared" si="189"/>
        <v>133.2624318390032</v>
      </c>
      <c r="CE159" s="25">
        <f t="shared" si="190"/>
        <v>3.4285714285714284</v>
      </c>
      <c r="CF159" s="25">
        <f t="shared" si="191"/>
        <v>0.23129283904964296</v>
      </c>
      <c r="CG159" s="25">
        <f t="shared" si="192"/>
        <v>367.69552621700478</v>
      </c>
      <c r="CH159" s="25">
        <f t="shared" si="193"/>
        <v>3.4285714285714284</v>
      </c>
      <c r="CI159" s="25">
        <f t="shared" si="194"/>
        <v>0.21884069137914836</v>
      </c>
      <c r="CJ159" s="25">
        <f t="shared" si="195"/>
        <v>972.27182413150194</v>
      </c>
      <c r="CK159" s="25">
        <f t="shared" si="196"/>
        <v>3</v>
      </c>
      <c r="CL159" s="25">
        <f t="shared" si="197"/>
        <v>0.20397020268686367</v>
      </c>
      <c r="CM159" s="25">
        <f t="shared" si="198"/>
        <v>33941.12549695425</v>
      </c>
      <c r="CN159" s="25">
        <f t="shared" si="199"/>
        <v>3</v>
      </c>
      <c r="CO159" s="25">
        <f t="shared" si="200"/>
        <v>9.6961372374342908E-2</v>
      </c>
      <c r="CP159">
        <f t="shared" si="201"/>
        <v>1.5849713829269529</v>
      </c>
      <c r="CQ159">
        <f t="shared" si="202"/>
        <v>120.22881596798621</v>
      </c>
      <c r="CR159">
        <f t="shared" si="203"/>
        <v>121</v>
      </c>
    </row>
    <row r="160" spans="1:96" ht="21">
      <c r="A160" s="248"/>
      <c r="B160" s="80" t="s">
        <v>167</v>
      </c>
      <c r="C160" s="88" t="s">
        <v>156</v>
      </c>
      <c r="D160" s="38">
        <v>5</v>
      </c>
      <c r="E160" s="38">
        <v>26</v>
      </c>
      <c r="F160" s="39" t="str">
        <f t="shared" si="204"/>
        <v>5-8</v>
      </c>
      <c r="G160" s="39">
        <f t="shared" si="140"/>
        <v>6.5</v>
      </c>
      <c r="H160" s="40">
        <v>5</v>
      </c>
      <c r="I160" s="40">
        <v>8</v>
      </c>
      <c r="J160" s="40">
        <v>1</v>
      </c>
      <c r="K160" s="106">
        <v>9</v>
      </c>
      <c r="L160" s="38" t="s">
        <v>279</v>
      </c>
      <c r="M160" s="38">
        <v>1</v>
      </c>
      <c r="N160" s="39" t="str">
        <f t="shared" si="206"/>
        <v>-</v>
      </c>
      <c r="O160" s="38" t="s">
        <v>257</v>
      </c>
      <c r="P160" s="38" t="s">
        <v>257</v>
      </c>
      <c r="Q160" s="38" t="s">
        <v>257</v>
      </c>
      <c r="R160" s="38" t="s">
        <v>257</v>
      </c>
      <c r="S160" s="38" t="s">
        <v>257</v>
      </c>
      <c r="T160" s="97">
        <v>10</v>
      </c>
      <c r="U160" s="38" t="s">
        <v>326</v>
      </c>
      <c r="V160" s="38">
        <v>1</v>
      </c>
      <c r="W160" s="38">
        <v>6</v>
      </c>
      <c r="X160" s="97">
        <v>11</v>
      </c>
      <c r="Y160" s="38">
        <v>2</v>
      </c>
      <c r="Z160" s="41" t="s">
        <v>253</v>
      </c>
      <c r="AA160" s="38">
        <f>'Способности и классы'!$G$17</f>
        <v>1.3</v>
      </c>
      <c r="AB160" s="38">
        <v>0</v>
      </c>
      <c r="AC160" s="42" t="s">
        <v>609</v>
      </c>
      <c r="AD160" s="42" t="s">
        <v>608</v>
      </c>
      <c r="AE160" s="38">
        <f>1.7*0.9</f>
        <v>1.53</v>
      </c>
      <c r="AF160" s="38">
        <v>0</v>
      </c>
      <c r="AG160" s="43"/>
      <c r="AH160" s="44">
        <f t="shared" si="141"/>
        <v>0.11404948083653992</v>
      </c>
      <c r="AI160" s="44">
        <f t="shared" si="142"/>
        <v>20799.999999999982</v>
      </c>
      <c r="AJ160" s="44">
        <f t="shared" si="143"/>
        <v>20.665337649049185</v>
      </c>
      <c r="AK160" s="44">
        <f t="shared" si="144"/>
        <v>0.47939442792308301</v>
      </c>
      <c r="AL160" s="44">
        <f t="shared" si="145"/>
        <v>260.00000000000006</v>
      </c>
      <c r="AM160" s="44">
        <f t="shared" si="146"/>
        <v>5.6484215421125876</v>
      </c>
      <c r="AN160" s="44">
        <f t="shared" si="147"/>
        <v>0.88388347648318433</v>
      </c>
      <c r="AO160" s="44">
        <f t="shared" si="148"/>
        <v>86.666666666666671</v>
      </c>
      <c r="AP160" s="44">
        <f t="shared" si="149"/>
        <v>4.4383704749222765</v>
      </c>
      <c r="AQ160" s="44">
        <f t="shared" si="150"/>
        <v>1.3341637380878255</v>
      </c>
      <c r="AR160" s="44">
        <f t="shared" si="151"/>
        <v>43.333333333333329</v>
      </c>
      <c r="AS160" s="44">
        <f t="shared" si="152"/>
        <v>4.0238815313818552</v>
      </c>
      <c r="AT160" s="44">
        <f t="shared" si="153"/>
        <v>1.8384776310850235</v>
      </c>
      <c r="AU160" s="44">
        <f t="shared" si="154"/>
        <v>21.666666666666664</v>
      </c>
      <c r="AV160" s="44">
        <f t="shared" si="155"/>
        <v>3.4329452398451963</v>
      </c>
      <c r="AW160" s="44">
        <f t="shared" si="156"/>
        <v>2.4071720210605871</v>
      </c>
      <c r="AX160" s="44">
        <f t="shared" si="157"/>
        <v>17.333333333333332</v>
      </c>
      <c r="AY160" s="44">
        <f t="shared" si="158"/>
        <v>3.4344670272295295</v>
      </c>
      <c r="AZ160" s="44">
        <f t="shared" si="159"/>
        <v>2.9855619650098673</v>
      </c>
      <c r="BA160" s="44">
        <f t="shared" si="160"/>
        <v>10.833333333333334</v>
      </c>
      <c r="BB160" s="44">
        <f t="shared" si="161"/>
        <v>2.7151599134473643</v>
      </c>
      <c r="BC160" s="44">
        <f t="shared" si="162"/>
        <v>3.703892663358106</v>
      </c>
      <c r="BD160" s="44">
        <f t="shared" si="163"/>
        <v>16.25</v>
      </c>
      <c r="BE160" s="44">
        <f t="shared" si="164"/>
        <v>4.0746022820688941</v>
      </c>
      <c r="BF160" s="44">
        <f t="shared" si="165"/>
        <v>4.5327357768368426</v>
      </c>
      <c r="BG160" s="44">
        <f t="shared" si="166"/>
        <v>6.5</v>
      </c>
      <c r="BH160" s="44">
        <f t="shared" si="167"/>
        <v>1.4340125522463185</v>
      </c>
      <c r="BI160" s="44">
        <f t="shared" si="168"/>
        <v>6.1107993435874466</v>
      </c>
      <c r="BJ160" s="44">
        <f t="shared" si="169"/>
        <v>5.7777777777777777</v>
      </c>
      <c r="BK160" s="44">
        <f t="shared" si="170"/>
        <v>0.94550278170086943</v>
      </c>
      <c r="BL160" s="44">
        <f t="shared" si="171"/>
        <v>8.3031478093874895</v>
      </c>
      <c r="BM160" s="44">
        <f t="shared" si="172"/>
        <v>4.333333333333333</v>
      </c>
      <c r="BN160" s="44">
        <f t="shared" si="173"/>
        <v>0.5218904243080067</v>
      </c>
      <c r="BO160" s="44">
        <f t="shared" si="174"/>
        <v>11.448395504925056</v>
      </c>
      <c r="BP160" s="44">
        <f t="shared" si="175"/>
        <v>3.7142857142857144</v>
      </c>
      <c r="BQ160" s="44">
        <f t="shared" si="176"/>
        <v>0.32443722901500416</v>
      </c>
      <c r="BR160" s="44">
        <f t="shared" si="177"/>
        <v>16.149969693766824</v>
      </c>
      <c r="BS160" s="44">
        <f t="shared" si="178"/>
        <v>5.7142857142857144</v>
      </c>
      <c r="BT160" s="44">
        <f t="shared" si="179"/>
        <v>0.37269256390365019</v>
      </c>
      <c r="BU160" s="44">
        <f t="shared" si="180"/>
        <v>23.570226039551585</v>
      </c>
      <c r="BV160" s="44">
        <f t="shared" si="181"/>
        <v>3.25</v>
      </c>
      <c r="BW160" s="44">
        <f t="shared" si="182"/>
        <v>0.21534148344001966</v>
      </c>
      <c r="BX160" s="44">
        <f t="shared" si="183"/>
        <v>36.19713284645421</v>
      </c>
      <c r="BY160" s="44">
        <f t="shared" si="184"/>
        <v>3.25</v>
      </c>
      <c r="BZ160" s="44">
        <f t="shared" si="185"/>
        <v>0.2216949208500866</v>
      </c>
      <c r="CA160" s="44">
        <f t="shared" si="186"/>
        <v>60.235022101076247</v>
      </c>
      <c r="CB160" s="44">
        <f t="shared" si="187"/>
        <v>2.8888888888888888</v>
      </c>
      <c r="CC160" s="44">
        <f t="shared" si="188"/>
        <v>0.21899836992157037</v>
      </c>
      <c r="CD160" s="44">
        <f t="shared" si="189"/>
        <v>115.49410759380278</v>
      </c>
      <c r="CE160" s="44">
        <f t="shared" si="190"/>
        <v>2.8888888888888888</v>
      </c>
      <c r="CF160" s="44">
        <f t="shared" si="191"/>
        <v>0.22870117949238741</v>
      </c>
      <c r="CG160" s="44">
        <f t="shared" si="192"/>
        <v>306.41293851417066</v>
      </c>
      <c r="CH160" s="44">
        <f t="shared" si="193"/>
        <v>2.6</v>
      </c>
      <c r="CI160" s="44">
        <f t="shared" si="194"/>
        <v>0.21223476788656562</v>
      </c>
      <c r="CJ160" s="44">
        <f t="shared" si="195"/>
        <v>864.24162145022387</v>
      </c>
      <c r="CK160" s="44">
        <f t="shared" si="196"/>
        <v>2.6</v>
      </c>
      <c r="CL160" s="44">
        <f t="shared" si="197"/>
        <v>0.20255501339143286</v>
      </c>
      <c r="CM160" s="44">
        <f t="shared" si="198"/>
        <v>33941.12549695425</v>
      </c>
      <c r="CN160" s="44">
        <f t="shared" si="199"/>
        <v>2.3636363636363638</v>
      </c>
      <c r="CO160" s="44">
        <f t="shared" si="200"/>
        <v>9.13510630974185E-2</v>
      </c>
      <c r="CP160">
        <f t="shared" si="201"/>
        <v>1.7083369739389254</v>
      </c>
      <c r="CQ160">
        <f t="shared" si="202"/>
        <v>123.88804971872236</v>
      </c>
      <c r="CR160">
        <f t="shared" si="203"/>
        <v>124</v>
      </c>
    </row>
    <row r="161" spans="1:96" ht="45">
      <c r="A161" s="248"/>
      <c r="B161" s="76" t="s">
        <v>30</v>
      </c>
      <c r="C161" s="84" t="s">
        <v>13</v>
      </c>
      <c r="D161" s="69">
        <v>6</v>
      </c>
      <c r="E161" s="69">
        <v>10</v>
      </c>
      <c r="F161" s="70">
        <f t="shared" si="204"/>
        <v>3</v>
      </c>
      <c r="G161" s="70">
        <f t="shared" si="140"/>
        <v>3</v>
      </c>
      <c r="H161" s="70">
        <v>3</v>
      </c>
      <c r="I161" s="70">
        <v>3</v>
      </c>
      <c r="J161" s="70">
        <v>1</v>
      </c>
      <c r="K161" s="102">
        <v>20</v>
      </c>
      <c r="L161" s="69" t="s">
        <v>276</v>
      </c>
      <c r="M161" s="69">
        <v>1</v>
      </c>
      <c r="N161" s="70" t="str">
        <f t="shared" si="206"/>
        <v>-</v>
      </c>
      <c r="O161" s="71" t="s">
        <v>257</v>
      </c>
      <c r="P161" s="71" t="s">
        <v>257</v>
      </c>
      <c r="Q161" s="69" t="s">
        <v>257</v>
      </c>
      <c r="R161" s="69" t="s">
        <v>257</v>
      </c>
      <c r="S161" s="69" t="s">
        <v>257</v>
      </c>
      <c r="T161" s="93">
        <v>1</v>
      </c>
      <c r="U161" s="69" t="s">
        <v>314</v>
      </c>
      <c r="V161" s="69">
        <v>1</v>
      </c>
      <c r="W161" s="69">
        <v>4</v>
      </c>
      <c r="X161" s="93">
        <v>12</v>
      </c>
      <c r="Y161" s="69">
        <v>2</v>
      </c>
      <c r="Z161" s="72" t="s">
        <v>238</v>
      </c>
      <c r="AA161" s="69">
        <f>'Способности и классы'!$G$22</f>
        <v>1.3310000000000004</v>
      </c>
      <c r="AB161" s="69">
        <f>'Способности и классы'!H$22</f>
        <v>15</v>
      </c>
      <c r="AC161" s="73" t="s">
        <v>675</v>
      </c>
      <c r="AD161" s="73" t="s">
        <v>784</v>
      </c>
      <c r="AE161" s="69">
        <v>10</v>
      </c>
      <c r="AF161" s="69">
        <v>12</v>
      </c>
      <c r="AG161" s="74"/>
      <c r="AH161" s="75">
        <f t="shared" si="141"/>
        <v>0.24382992454708535</v>
      </c>
      <c r="AI161" s="75">
        <f t="shared" si="142"/>
        <v>199.99999999999983</v>
      </c>
      <c r="AJ161" s="75">
        <f t="shared" si="143"/>
        <v>5.3516259116418041</v>
      </c>
      <c r="AK161" s="75">
        <f t="shared" si="144"/>
        <v>1.0475656017578481</v>
      </c>
      <c r="AL161" s="75">
        <f t="shared" si="145"/>
        <v>99.999999999999915</v>
      </c>
      <c r="AM161" s="75">
        <f t="shared" si="146"/>
        <v>3.5030808590295868</v>
      </c>
      <c r="AN161" s="75">
        <f t="shared" si="147"/>
        <v>1.9037490262714738</v>
      </c>
      <c r="AO161" s="75">
        <f t="shared" si="148"/>
        <v>22.222222222222225</v>
      </c>
      <c r="AP161" s="75">
        <f t="shared" si="149"/>
        <v>2.2224540083272397</v>
      </c>
      <c r="AQ161" s="75">
        <f t="shared" si="150"/>
        <v>2.8284271247461898</v>
      </c>
      <c r="AR161" s="75">
        <f t="shared" si="151"/>
        <v>12.500000000000004</v>
      </c>
      <c r="AS161" s="75">
        <f t="shared" si="152"/>
        <v>1.8119491591942392</v>
      </c>
      <c r="AT161" s="75">
        <f t="shared" si="153"/>
        <v>3.9966905023587467</v>
      </c>
      <c r="AU161" s="75">
        <f t="shared" si="154"/>
        <v>6.6666666666666661</v>
      </c>
      <c r="AV161" s="75">
        <f t="shared" si="155"/>
        <v>1.2915288482554148</v>
      </c>
      <c r="AW161" s="75">
        <f t="shared" si="156"/>
        <v>5.1425947722657996</v>
      </c>
      <c r="AX161" s="75">
        <f t="shared" si="157"/>
        <v>4.1666666666666661</v>
      </c>
      <c r="AY161" s="75">
        <f t="shared" si="158"/>
        <v>0.87675658002443646</v>
      </c>
      <c r="AZ161" s="75">
        <f t="shared" si="159"/>
        <v>6.3976327821640009</v>
      </c>
      <c r="BA161" s="75">
        <f t="shared" si="160"/>
        <v>2.8571428571428572</v>
      </c>
      <c r="BB161" s="75">
        <f t="shared" si="161"/>
        <v>0.53540485083196787</v>
      </c>
      <c r="BC161" s="75">
        <f t="shared" si="162"/>
        <v>8.1875522032126558</v>
      </c>
      <c r="BD161" s="75">
        <f t="shared" si="163"/>
        <v>3.125</v>
      </c>
      <c r="BE161" s="75">
        <f t="shared" si="164"/>
        <v>0.40050795138245937</v>
      </c>
      <c r="BF161" s="75">
        <f t="shared" si="165"/>
        <v>9.8209275164798271</v>
      </c>
      <c r="BG161" s="75">
        <f t="shared" si="166"/>
        <v>1.5873015873015874</v>
      </c>
      <c r="BH161" s="75">
        <f t="shared" si="167"/>
        <v>0.16162440712835371</v>
      </c>
      <c r="BI161" s="75">
        <f t="shared" si="168"/>
        <v>12.37436867076458</v>
      </c>
      <c r="BJ161" s="75">
        <f t="shared" si="169"/>
        <v>1.25</v>
      </c>
      <c r="BK161" s="75">
        <f t="shared" si="170"/>
        <v>0.10101525445522108</v>
      </c>
      <c r="BL161" s="75">
        <f t="shared" si="171"/>
        <v>14.613540144521982</v>
      </c>
      <c r="BM161" s="75">
        <f t="shared" si="172"/>
        <v>1.0101010101010102</v>
      </c>
      <c r="BN161" s="75">
        <f t="shared" si="173"/>
        <v>6.9120897476690868E-2</v>
      </c>
      <c r="BO161" s="75">
        <f t="shared" si="174"/>
        <v>17.172593257387582</v>
      </c>
      <c r="BP161" s="75">
        <f t="shared" si="175"/>
        <v>0.90909090909090906</v>
      </c>
      <c r="BQ161" s="75">
        <f t="shared" si="176"/>
        <v>5.2938475596853822E-2</v>
      </c>
      <c r="BR161" s="75">
        <f t="shared" si="177"/>
        <v>21.802459086585216</v>
      </c>
      <c r="BS161" s="75">
        <f t="shared" si="178"/>
        <v>1.2820512820512819</v>
      </c>
      <c r="BT161" s="75">
        <f t="shared" si="179"/>
        <v>6.7753217067521895E-2</v>
      </c>
      <c r="BU161" s="75">
        <f t="shared" si="180"/>
        <v>25.712973861328997</v>
      </c>
      <c r="BV161" s="75">
        <f t="shared" si="181"/>
        <v>0.76923076923076927</v>
      </c>
      <c r="BW161" s="75">
        <f t="shared" si="182"/>
        <v>6.5890964239413263E-2</v>
      </c>
      <c r="BX161" s="75">
        <f t="shared" si="183"/>
        <v>30.40559159102154</v>
      </c>
      <c r="BY161" s="75">
        <f t="shared" si="184"/>
        <v>0.7142857142857143</v>
      </c>
      <c r="BZ161" s="75">
        <f t="shared" si="185"/>
        <v>9.5901205549310573E-2</v>
      </c>
      <c r="CA161" s="75">
        <f t="shared" si="186"/>
        <v>40.658639918226477</v>
      </c>
      <c r="CB161" s="75">
        <f t="shared" si="187"/>
        <v>0.66666666666666663</v>
      </c>
      <c r="CC161" s="75">
        <f t="shared" si="188"/>
        <v>0.12804951770325371</v>
      </c>
      <c r="CD161" s="75">
        <f t="shared" si="189"/>
        <v>1385.929291125633</v>
      </c>
      <c r="CE161" s="75">
        <f t="shared" si="190"/>
        <v>0.625</v>
      </c>
      <c r="CF161" s="75">
        <f t="shared" si="191"/>
        <v>4.5883398468694256E-2</v>
      </c>
      <c r="CG161" s="75">
        <f t="shared" si="192"/>
        <v>1470.7821048680187</v>
      </c>
      <c r="CH161" s="75">
        <f t="shared" si="193"/>
        <v>0.58823529411764708</v>
      </c>
      <c r="CI161" s="75">
        <f t="shared" si="194"/>
        <v>7.8641337462537014E-2</v>
      </c>
      <c r="CJ161" s="75">
        <f t="shared" si="195"/>
        <v>1555.6349186104044</v>
      </c>
      <c r="CK161" s="75">
        <f t="shared" si="196"/>
        <v>0.55555555555555558</v>
      </c>
      <c r="CL161" s="75">
        <f t="shared" si="197"/>
        <v>0.1127263508293779</v>
      </c>
      <c r="CM161" s="75">
        <f t="shared" si="198"/>
        <v>1697.0562748477139</v>
      </c>
      <c r="CN161" s="75">
        <f t="shared" si="199"/>
        <v>0.52631578947368418</v>
      </c>
      <c r="CO161" s="75">
        <f t="shared" si="200"/>
        <v>0.13270507714430049</v>
      </c>
      <c r="CP161">
        <f t="shared" si="201"/>
        <v>0.94458790521975766</v>
      </c>
      <c r="CQ161">
        <f t="shared" si="202"/>
        <v>124.7455404368809</v>
      </c>
      <c r="CR161">
        <f t="shared" si="203"/>
        <v>125</v>
      </c>
    </row>
    <row r="162" spans="1:96" ht="30">
      <c r="A162" s="248"/>
      <c r="B162" s="125" t="s">
        <v>31</v>
      </c>
      <c r="C162" s="92" t="s">
        <v>44</v>
      </c>
      <c r="D162" s="63">
        <v>5</v>
      </c>
      <c r="E162" s="63">
        <v>12</v>
      </c>
      <c r="F162" s="64" t="str">
        <f t="shared" si="204"/>
        <v>4-5</v>
      </c>
      <c r="G162" s="64">
        <f t="shared" si="140"/>
        <v>4.5</v>
      </c>
      <c r="H162" s="63">
        <v>4</v>
      </c>
      <c r="I162" s="63">
        <v>5</v>
      </c>
      <c r="J162" s="63">
        <v>1</v>
      </c>
      <c r="K162" s="110">
        <v>17</v>
      </c>
      <c r="L162" s="63" t="s">
        <v>280</v>
      </c>
      <c r="M162" s="63">
        <v>1</v>
      </c>
      <c r="N162" s="64" t="str">
        <f t="shared" si="206"/>
        <v>-</v>
      </c>
      <c r="O162" s="63" t="s">
        <v>257</v>
      </c>
      <c r="P162" s="63" t="s">
        <v>257</v>
      </c>
      <c r="Q162" s="63" t="s">
        <v>257</v>
      </c>
      <c r="R162" s="63" t="s">
        <v>257</v>
      </c>
      <c r="S162" s="63" t="s">
        <v>257</v>
      </c>
      <c r="T162" s="101">
        <v>14</v>
      </c>
      <c r="U162" s="63" t="s">
        <v>320</v>
      </c>
      <c r="V162" s="63">
        <v>1</v>
      </c>
      <c r="W162" s="63">
        <v>4</v>
      </c>
      <c r="X162" s="101">
        <v>16</v>
      </c>
      <c r="Y162" s="63">
        <v>1</v>
      </c>
      <c r="Z162" s="65" t="s">
        <v>233</v>
      </c>
      <c r="AA162" s="63">
        <f>'Способности и классы'!$G$28</f>
        <v>1.1499999999999999</v>
      </c>
      <c r="AB162" s="63">
        <v>0</v>
      </c>
      <c r="AC162" s="66" t="s">
        <v>610</v>
      </c>
      <c r="AD162" s="66"/>
      <c r="AE162" s="63">
        <v>1.66</v>
      </c>
      <c r="AF162" s="63">
        <v>0</v>
      </c>
      <c r="AG162" s="67"/>
      <c r="AH162" s="68">
        <f t="shared" si="141"/>
        <v>0.23255813953488372</v>
      </c>
      <c r="AI162" s="68">
        <f t="shared" si="142"/>
        <v>9599.9999999999909</v>
      </c>
      <c r="AJ162" s="68">
        <f t="shared" si="143"/>
        <v>14.25393986191904</v>
      </c>
      <c r="AK162" s="68">
        <f t="shared" si="144"/>
        <v>0.97560975609756106</v>
      </c>
      <c r="AL162" s="68">
        <f t="shared" si="145"/>
        <v>9599.9999999999909</v>
      </c>
      <c r="AM162" s="68">
        <f t="shared" si="146"/>
        <v>12.533537133695523</v>
      </c>
      <c r="AN162" s="68">
        <f t="shared" si="147"/>
        <v>1.7948717948717949</v>
      </c>
      <c r="AO162" s="68">
        <f t="shared" si="148"/>
        <v>80</v>
      </c>
      <c r="AP162" s="68">
        <f t="shared" si="149"/>
        <v>3.4351316039689062</v>
      </c>
      <c r="AQ162" s="68">
        <f t="shared" si="150"/>
        <v>2.7027027027027026</v>
      </c>
      <c r="AR162" s="68">
        <f t="shared" si="151"/>
        <v>239.99999999999977</v>
      </c>
      <c r="AS162" s="68">
        <f t="shared" si="152"/>
        <v>6.0167946057558597</v>
      </c>
      <c r="AT162" s="68">
        <f t="shared" si="153"/>
        <v>3.7142857142857144</v>
      </c>
      <c r="AU162" s="68">
        <f t="shared" si="154"/>
        <v>119.99999999999989</v>
      </c>
      <c r="AV162" s="68">
        <f t="shared" si="155"/>
        <v>5.6839856005880485</v>
      </c>
      <c r="AW162" s="68">
        <f t="shared" si="156"/>
        <v>4.8484848484848486</v>
      </c>
      <c r="AX162" s="68">
        <f t="shared" si="157"/>
        <v>119.99999999999989</v>
      </c>
      <c r="AY162" s="68">
        <f t="shared" si="158"/>
        <v>7.4299262346167501</v>
      </c>
      <c r="AZ162" s="68">
        <f t="shared" si="159"/>
        <v>6.129032258064516</v>
      </c>
      <c r="BA162" s="68">
        <f t="shared" si="160"/>
        <v>40.000000000000007</v>
      </c>
      <c r="BB162" s="68">
        <f t="shared" si="161"/>
        <v>4.2792510436932654</v>
      </c>
      <c r="BC162" s="68">
        <f t="shared" si="162"/>
        <v>7.5862068965517242</v>
      </c>
      <c r="BD162" s="68">
        <f t="shared" si="163"/>
        <v>9.9999999999999982</v>
      </c>
      <c r="BE162" s="68">
        <f t="shared" si="164"/>
        <v>1.3000993801264622</v>
      </c>
      <c r="BF162" s="68">
        <f t="shared" si="165"/>
        <v>9.2592592592592595</v>
      </c>
      <c r="BG162" s="68">
        <f t="shared" si="166"/>
        <v>13.333333333333332</v>
      </c>
      <c r="BH162" s="68">
        <f t="shared" si="167"/>
        <v>1.4399999999999997</v>
      </c>
      <c r="BI162" s="68">
        <f t="shared" si="168"/>
        <v>11.2</v>
      </c>
      <c r="BJ162" s="68">
        <f t="shared" si="169"/>
        <v>7.5</v>
      </c>
      <c r="BK162" s="68">
        <f t="shared" si="170"/>
        <v>0.66964285714285721</v>
      </c>
      <c r="BL162" s="68">
        <f t="shared" si="171"/>
        <v>13.478260869565219</v>
      </c>
      <c r="BM162" s="68">
        <f t="shared" si="172"/>
        <v>6</v>
      </c>
      <c r="BN162" s="68">
        <f t="shared" si="173"/>
        <v>0.44516129032258062</v>
      </c>
      <c r="BO162" s="68">
        <f t="shared" si="174"/>
        <v>16.19047619047619</v>
      </c>
      <c r="BP162" s="68">
        <f t="shared" si="175"/>
        <v>5</v>
      </c>
      <c r="BQ162" s="68">
        <f t="shared" si="176"/>
        <v>0.30882352941176472</v>
      </c>
      <c r="BR162" s="68">
        <f t="shared" si="177"/>
        <v>19.473684210526315</v>
      </c>
      <c r="BS162" s="68">
        <f t="shared" si="178"/>
        <v>3.6923076923076925</v>
      </c>
      <c r="BT162" s="68">
        <f t="shared" si="179"/>
        <v>0.20604271972751997</v>
      </c>
      <c r="BU162" s="68">
        <f t="shared" si="180"/>
        <v>23.529411764705884</v>
      </c>
      <c r="BV162" s="68">
        <f t="shared" si="181"/>
        <v>3</v>
      </c>
      <c r="BW162" s="68">
        <f t="shared" si="182"/>
        <v>0.20266109888926259</v>
      </c>
      <c r="BX162" s="68">
        <f t="shared" si="183"/>
        <v>28.666666666666668</v>
      </c>
      <c r="BY162" s="68">
        <f t="shared" si="184"/>
        <v>2.2222222222222219</v>
      </c>
      <c r="BZ162" s="68">
        <f t="shared" si="185"/>
        <v>0.2022466939350126</v>
      </c>
      <c r="CA162" s="68">
        <f t="shared" si="186"/>
        <v>35.384615384615387</v>
      </c>
      <c r="CB162" s="68">
        <f t="shared" si="187"/>
        <v>2</v>
      </c>
      <c r="CC162" s="68">
        <f t="shared" si="188"/>
        <v>0.23774301068682288</v>
      </c>
      <c r="CD162" s="68">
        <f t="shared" si="189"/>
        <v>44.54545454545454</v>
      </c>
      <c r="CE162" s="68">
        <f t="shared" si="190"/>
        <v>2</v>
      </c>
      <c r="CF162" s="68">
        <f t="shared" si="191"/>
        <v>0.28899520719760846</v>
      </c>
      <c r="CG162" s="68">
        <f t="shared" si="192"/>
        <v>64.197530864197532</v>
      </c>
      <c r="CH162" s="68">
        <f t="shared" si="193"/>
        <v>1.7142857142857142</v>
      </c>
      <c r="CI162" s="68">
        <f t="shared" si="194"/>
        <v>0.30805877663683606</v>
      </c>
      <c r="CJ162" s="68">
        <f t="shared" si="195"/>
        <v>2749.9999999999995</v>
      </c>
      <c r="CK162" s="68">
        <f t="shared" si="196"/>
        <v>1.7142857142857142</v>
      </c>
      <c r="CL162" s="68">
        <f t="shared" si="197"/>
        <v>0.13138820845677507</v>
      </c>
      <c r="CM162" s="68">
        <f t="shared" si="198"/>
        <v>3428.5714285714289</v>
      </c>
      <c r="CN162" s="68">
        <f t="shared" si="199"/>
        <v>1.7142857142857142</v>
      </c>
      <c r="CO162" s="68">
        <f t="shared" si="200"/>
        <v>0.14953487812212207</v>
      </c>
      <c r="CP162">
        <f t="shared" si="201"/>
        <v>1.7435450348082431</v>
      </c>
      <c r="CQ162">
        <f t="shared" si="202"/>
        <v>124.90311449816586</v>
      </c>
      <c r="CR162">
        <f t="shared" si="203"/>
        <v>125</v>
      </c>
    </row>
    <row r="163" spans="1:96" ht="45">
      <c r="A163" s="248"/>
      <c r="B163" s="82" t="s">
        <v>209</v>
      </c>
      <c r="C163" s="90" t="s">
        <v>196</v>
      </c>
      <c r="D163" s="26">
        <v>5</v>
      </c>
      <c r="E163" s="26">
        <v>28</v>
      </c>
      <c r="F163" s="27" t="str">
        <f t="shared" si="204"/>
        <v>6-7</v>
      </c>
      <c r="G163" s="27">
        <f t="shared" si="140"/>
        <v>6.5</v>
      </c>
      <c r="H163" s="26">
        <v>6</v>
      </c>
      <c r="I163" s="26">
        <v>7</v>
      </c>
      <c r="J163" s="26">
        <v>1</v>
      </c>
      <c r="K163" s="108">
        <v>8</v>
      </c>
      <c r="L163" s="26" t="s">
        <v>269</v>
      </c>
      <c r="M163" s="26">
        <v>1</v>
      </c>
      <c r="N163" s="27" t="str">
        <f t="shared" si="206"/>
        <v>-</v>
      </c>
      <c r="O163" s="26" t="s">
        <v>257</v>
      </c>
      <c r="P163" s="26" t="s">
        <v>257</v>
      </c>
      <c r="Q163" s="26" t="s">
        <v>257</v>
      </c>
      <c r="R163" s="26" t="s">
        <v>257</v>
      </c>
      <c r="S163" s="26" t="s">
        <v>257</v>
      </c>
      <c r="T163" s="99">
        <v>7</v>
      </c>
      <c r="U163" s="26" t="s">
        <v>310</v>
      </c>
      <c r="V163" s="26">
        <v>1</v>
      </c>
      <c r="W163" s="26">
        <v>5</v>
      </c>
      <c r="X163" s="99">
        <v>8</v>
      </c>
      <c r="Y163" s="26">
        <v>1</v>
      </c>
      <c r="Z163" s="28" t="s">
        <v>231</v>
      </c>
      <c r="AA163" s="26">
        <f>'Способности и классы'!$G$16</f>
        <v>1.4</v>
      </c>
      <c r="AB163" s="26">
        <v>0</v>
      </c>
      <c r="AC163" s="29" t="s">
        <v>550</v>
      </c>
      <c r="AD163" s="29"/>
      <c r="AE163" s="26">
        <v>4</v>
      </c>
      <c r="AF163" s="26">
        <v>0</v>
      </c>
      <c r="AG163" s="30"/>
      <c r="AH163" s="31">
        <f t="shared" si="141"/>
        <v>0.16129032258064516</v>
      </c>
      <c r="AI163" s="31">
        <f t="shared" si="142"/>
        <v>3733.3333333333326</v>
      </c>
      <c r="AJ163" s="31">
        <f t="shared" si="143"/>
        <v>12.334516048053516</v>
      </c>
      <c r="AK163" s="31">
        <f t="shared" si="144"/>
        <v>0.67796610169491522</v>
      </c>
      <c r="AL163" s="31">
        <f t="shared" si="145"/>
        <v>70</v>
      </c>
      <c r="AM163" s="31">
        <f t="shared" si="146"/>
        <v>3.5794785692476205</v>
      </c>
      <c r="AN163" s="31">
        <f t="shared" si="147"/>
        <v>1.25</v>
      </c>
      <c r="AO163" s="31">
        <f t="shared" si="148"/>
        <v>93.333333333333343</v>
      </c>
      <c r="AP163" s="31">
        <f t="shared" si="149"/>
        <v>4.062245798559192</v>
      </c>
      <c r="AQ163" s="31">
        <f t="shared" si="150"/>
        <v>1.8867924528301887</v>
      </c>
      <c r="AR163" s="31">
        <f t="shared" si="151"/>
        <v>15.555555555555557</v>
      </c>
      <c r="AS163" s="31">
        <f t="shared" si="152"/>
        <v>2.3252227226392406</v>
      </c>
      <c r="AT163" s="31">
        <f t="shared" si="153"/>
        <v>2.6</v>
      </c>
      <c r="AU163" s="31">
        <f t="shared" si="154"/>
        <v>13.333333333333336</v>
      </c>
      <c r="AV163" s="31">
        <f t="shared" si="155"/>
        <v>2.2645540682891916</v>
      </c>
      <c r="AW163" s="31">
        <f t="shared" si="156"/>
        <v>3.4042553191489362</v>
      </c>
      <c r="AX163" s="31">
        <f t="shared" si="157"/>
        <v>8.75</v>
      </c>
      <c r="AY163" s="31">
        <f t="shared" si="158"/>
        <v>1.8040194068836353</v>
      </c>
      <c r="AZ163" s="31">
        <f t="shared" si="159"/>
        <v>4.2222222222222223</v>
      </c>
      <c r="BA163" s="31">
        <f t="shared" si="160"/>
        <v>6.2222222222222223</v>
      </c>
      <c r="BB163" s="31">
        <f t="shared" si="161"/>
        <v>1.3505586025472796</v>
      </c>
      <c r="BC163" s="31">
        <f t="shared" si="162"/>
        <v>5.2380952380952381</v>
      </c>
      <c r="BD163" s="31">
        <f t="shared" si="163"/>
        <v>14</v>
      </c>
      <c r="BE163" s="31">
        <f t="shared" si="164"/>
        <v>2.5445261179563352</v>
      </c>
      <c r="BF163" s="31">
        <f t="shared" si="165"/>
        <v>7.1225071225071233</v>
      </c>
      <c r="BG163" s="31">
        <f t="shared" si="166"/>
        <v>4.666666666666667</v>
      </c>
      <c r="BH163" s="31">
        <f t="shared" si="167"/>
        <v>0.6552</v>
      </c>
      <c r="BI163" s="31">
        <f t="shared" si="168"/>
        <v>9.7222222222222214</v>
      </c>
      <c r="BJ163" s="31">
        <f t="shared" si="169"/>
        <v>4</v>
      </c>
      <c r="BK163" s="31">
        <f t="shared" si="170"/>
        <v>0.41142857142857148</v>
      </c>
      <c r="BL163" s="31">
        <f t="shared" si="171"/>
        <v>13.419913419913422</v>
      </c>
      <c r="BM163" s="31">
        <f t="shared" si="172"/>
        <v>3.5</v>
      </c>
      <c r="BN163" s="31">
        <f t="shared" si="173"/>
        <v>0.26080645161290317</v>
      </c>
      <c r="BO163" s="31">
        <f t="shared" si="174"/>
        <v>18.888888888888889</v>
      </c>
      <c r="BP163" s="31">
        <f t="shared" si="175"/>
        <v>3.5</v>
      </c>
      <c r="BQ163" s="31">
        <f t="shared" si="176"/>
        <v>0.18529411764705883</v>
      </c>
      <c r="BR163" s="31">
        <f t="shared" si="177"/>
        <v>27.407407407407405</v>
      </c>
      <c r="BS163" s="31">
        <f t="shared" si="178"/>
        <v>4.7863247863247862</v>
      </c>
      <c r="BT163" s="31">
        <f t="shared" si="179"/>
        <v>0.19055813741388744</v>
      </c>
      <c r="BU163" s="31">
        <f t="shared" si="180"/>
        <v>41.666666666666671</v>
      </c>
      <c r="BV163" s="31">
        <f t="shared" si="181"/>
        <v>2.8</v>
      </c>
      <c r="BW163" s="31">
        <f t="shared" si="182"/>
        <v>0.1233704607289212</v>
      </c>
      <c r="BX163" s="31">
        <f t="shared" si="183"/>
        <v>68.253968253968239</v>
      </c>
      <c r="BY163" s="31">
        <f t="shared" si="184"/>
        <v>2.8</v>
      </c>
      <c r="BZ163" s="31">
        <f t="shared" si="185"/>
        <v>0.13587633629951273</v>
      </c>
      <c r="CA163" s="31">
        <f t="shared" si="186"/>
        <v>127.7777777777778</v>
      </c>
      <c r="CB163" s="31">
        <f t="shared" si="187"/>
        <v>2.5454545454545454</v>
      </c>
      <c r="CC163" s="31">
        <f t="shared" si="188"/>
        <v>0.14114159066908941</v>
      </c>
      <c r="CD163" s="31">
        <f t="shared" si="189"/>
        <v>326.66666666666674</v>
      </c>
      <c r="CE163" s="31">
        <f t="shared" si="190"/>
        <v>2.3333333333333335</v>
      </c>
      <c r="CF163" s="31">
        <f t="shared" si="191"/>
        <v>0.13853157942674668</v>
      </c>
      <c r="CG163" s="31">
        <f t="shared" si="192"/>
        <v>866.66666666666595</v>
      </c>
      <c r="CH163" s="31">
        <f t="shared" si="193"/>
        <v>2.3333333333333335</v>
      </c>
      <c r="CI163" s="31">
        <f t="shared" si="194"/>
        <v>0.14614720864419464</v>
      </c>
      <c r="CJ163" s="31">
        <f t="shared" si="195"/>
        <v>1222.222222222221</v>
      </c>
      <c r="CK163" s="31">
        <f t="shared" si="196"/>
        <v>2.1538461538461537</v>
      </c>
      <c r="CL163" s="31">
        <f t="shared" si="197"/>
        <v>0.17485084618806854</v>
      </c>
      <c r="CM163" s="31">
        <f t="shared" si="198"/>
        <v>47999.999999999956</v>
      </c>
      <c r="CN163" s="31">
        <f t="shared" si="199"/>
        <v>2</v>
      </c>
      <c r="CO163" s="31">
        <f t="shared" si="200"/>
        <v>8.0342841894465181E-2</v>
      </c>
      <c r="CP163">
        <f t="shared" si="201"/>
        <v>1.7669478071538158</v>
      </c>
      <c r="CQ163">
        <f t="shared" si="202"/>
        <v>125.5710392377941</v>
      </c>
      <c r="CR163">
        <f t="shared" si="203"/>
        <v>126</v>
      </c>
    </row>
    <row r="164" spans="1:96" ht="30">
      <c r="A164" s="248"/>
      <c r="B164" s="144" t="s">
        <v>52</v>
      </c>
      <c r="C164" s="145" t="s">
        <v>69</v>
      </c>
      <c r="D164" s="146">
        <v>5</v>
      </c>
      <c r="E164" s="146">
        <v>20</v>
      </c>
      <c r="F164" s="147" t="str">
        <f t="shared" si="204"/>
        <v>5-6</v>
      </c>
      <c r="G164" s="147">
        <f t="shared" si="140"/>
        <v>5.5</v>
      </c>
      <c r="H164" s="146">
        <v>5</v>
      </c>
      <c r="I164" s="146">
        <v>6</v>
      </c>
      <c r="J164" s="146">
        <v>1</v>
      </c>
      <c r="K164" s="148">
        <v>11</v>
      </c>
      <c r="L164" s="146" t="s">
        <v>279</v>
      </c>
      <c r="M164" s="146">
        <v>1</v>
      </c>
      <c r="N164" s="147" t="str">
        <f t="shared" si="206"/>
        <v>-</v>
      </c>
      <c r="O164" s="146" t="s">
        <v>257</v>
      </c>
      <c r="P164" s="146" t="s">
        <v>257</v>
      </c>
      <c r="Q164" s="146" t="s">
        <v>257</v>
      </c>
      <c r="R164" s="146" t="s">
        <v>257</v>
      </c>
      <c r="S164" s="146" t="s">
        <v>257</v>
      </c>
      <c r="T164" s="149">
        <v>8</v>
      </c>
      <c r="U164" s="146" t="s">
        <v>316</v>
      </c>
      <c r="V164" s="146">
        <v>1</v>
      </c>
      <c r="W164" s="146">
        <v>5</v>
      </c>
      <c r="X164" s="149">
        <v>10</v>
      </c>
      <c r="Y164" s="146">
        <v>3</v>
      </c>
      <c r="Z164" s="150" t="s">
        <v>57</v>
      </c>
      <c r="AA164" s="146">
        <f>'Способности и классы'!$G$10</f>
        <v>1.5125000000000002</v>
      </c>
      <c r="AB164" s="146">
        <v>0</v>
      </c>
      <c r="AC164" s="151" t="s">
        <v>775</v>
      </c>
      <c r="AD164" s="151"/>
      <c r="AE164" s="146">
        <f>1.2*1.6</f>
        <v>1.92</v>
      </c>
      <c r="AF164" s="146">
        <v>0</v>
      </c>
      <c r="AG164" s="152"/>
      <c r="AH164" s="153">
        <f t="shared" si="141"/>
        <v>0.10893401305464638</v>
      </c>
      <c r="AI164" s="153">
        <f t="shared" si="142"/>
        <v>8000.0000000000009</v>
      </c>
      <c r="AJ164" s="153">
        <f t="shared" si="143"/>
        <v>16.461962990799972</v>
      </c>
      <c r="AK164" s="153">
        <f t="shared" si="144"/>
        <v>0.46188021535170065</v>
      </c>
      <c r="AL164" s="153">
        <f t="shared" si="145"/>
        <v>100.00000000000003</v>
      </c>
      <c r="AM164" s="153">
        <f t="shared" si="146"/>
        <v>4.387876808791721</v>
      </c>
      <c r="AN164" s="153">
        <f t="shared" si="147"/>
        <v>0.84196914256820432</v>
      </c>
      <c r="AO164" s="153">
        <f t="shared" si="148"/>
        <v>66.666666666666671</v>
      </c>
      <c r="AP164" s="153">
        <f t="shared" si="149"/>
        <v>4.1404646759177561</v>
      </c>
      <c r="AQ164" s="153">
        <f t="shared" si="150"/>
        <v>1.2830005981991686</v>
      </c>
      <c r="AR164" s="153">
        <f t="shared" si="151"/>
        <v>16.666666666666664</v>
      </c>
      <c r="AS164" s="153">
        <f t="shared" si="152"/>
        <v>2.7890015543245683</v>
      </c>
      <c r="AT164" s="153">
        <f t="shared" si="153"/>
        <v>1.7454775580151478</v>
      </c>
      <c r="AU164" s="153">
        <f t="shared" si="154"/>
        <v>13.333333333333334</v>
      </c>
      <c r="AV164" s="153">
        <f t="shared" si="155"/>
        <v>2.7638357724312117</v>
      </c>
      <c r="AW164" s="153">
        <f t="shared" si="156"/>
        <v>2.3094010767585034</v>
      </c>
      <c r="AX164" s="153">
        <f t="shared" si="157"/>
        <v>8.3333333333333339</v>
      </c>
      <c r="AY164" s="153">
        <f t="shared" si="158"/>
        <v>2.2301014431382611</v>
      </c>
      <c r="AZ164" s="153">
        <f t="shared" si="159"/>
        <v>2.8867513459481291</v>
      </c>
      <c r="BA164" s="153">
        <f t="shared" si="160"/>
        <v>7.1428571428571432</v>
      </c>
      <c r="BB164" s="153">
        <f t="shared" si="161"/>
        <v>2.0180573553616838</v>
      </c>
      <c r="BC164" s="153">
        <f t="shared" si="162"/>
        <v>3.6290588349062194</v>
      </c>
      <c r="BD164" s="153">
        <f t="shared" si="163"/>
        <v>10</v>
      </c>
      <c r="BE164" s="153">
        <f t="shared" si="164"/>
        <v>2.6193630167657993</v>
      </c>
      <c r="BF164" s="153">
        <f t="shared" si="165"/>
        <v>4.3738656756789833</v>
      </c>
      <c r="BG164" s="153">
        <f t="shared" si="166"/>
        <v>3.7037037037037033</v>
      </c>
      <c r="BH164" s="153">
        <f t="shared" si="167"/>
        <v>0.84678039481145095</v>
      </c>
      <c r="BI164" s="153">
        <f t="shared" si="168"/>
        <v>5.388602512436508</v>
      </c>
      <c r="BJ164" s="153">
        <f t="shared" si="169"/>
        <v>3.3333333333333335</v>
      </c>
      <c r="BK164" s="153">
        <f t="shared" si="170"/>
        <v>0.61858957413174187</v>
      </c>
      <c r="BL164" s="153">
        <f t="shared" si="171"/>
        <v>6.3920922660280004</v>
      </c>
      <c r="BM164" s="153">
        <f t="shared" si="172"/>
        <v>2.8571428571428572</v>
      </c>
      <c r="BN164" s="153">
        <f t="shared" si="173"/>
        <v>0.44698085356616185</v>
      </c>
      <c r="BO164" s="153">
        <f t="shared" si="174"/>
        <v>8.724404067754346</v>
      </c>
      <c r="BP164" s="153">
        <f t="shared" si="175"/>
        <v>2.5</v>
      </c>
      <c r="BQ164" s="153">
        <f t="shared" si="176"/>
        <v>0.28655252331102748</v>
      </c>
      <c r="BR164" s="153">
        <f t="shared" si="177"/>
        <v>11.609760847834867</v>
      </c>
      <c r="BS164" s="153">
        <f t="shared" si="178"/>
        <v>3.8461538461538458</v>
      </c>
      <c r="BT164" s="153">
        <f t="shared" si="179"/>
        <v>0.35010088566133829</v>
      </c>
      <c r="BU164" s="153">
        <f t="shared" si="180"/>
        <v>16.49572197684645</v>
      </c>
      <c r="BV164" s="153">
        <f t="shared" si="181"/>
        <v>2.2222222222222223</v>
      </c>
      <c r="BW164" s="153">
        <f t="shared" si="182"/>
        <v>0.21149374251960718</v>
      </c>
      <c r="BX164" s="153">
        <f t="shared" si="183"/>
        <v>22.987094051068432</v>
      </c>
      <c r="BY164" s="153">
        <f t="shared" si="184"/>
        <v>2</v>
      </c>
      <c r="BZ164" s="153">
        <f t="shared" si="185"/>
        <v>0.21737830690060697</v>
      </c>
      <c r="CA164" s="153">
        <f t="shared" si="186"/>
        <v>35.410816510297053</v>
      </c>
      <c r="CB164" s="153">
        <f t="shared" si="187"/>
        <v>2</v>
      </c>
      <c r="CC164" s="153">
        <f t="shared" si="188"/>
        <v>0.23765503915994618</v>
      </c>
      <c r="CD164" s="153">
        <f t="shared" si="189"/>
        <v>54.404159981330118</v>
      </c>
      <c r="CE164" s="153">
        <f t="shared" si="190"/>
        <v>1.8181818181818181</v>
      </c>
      <c r="CF164" s="153">
        <f t="shared" si="191"/>
        <v>0.25680417534393246</v>
      </c>
      <c r="CG164" s="153">
        <f t="shared" si="192"/>
        <v>100.07404665953513</v>
      </c>
      <c r="CH164" s="153">
        <f t="shared" si="193"/>
        <v>1.6666666666666667</v>
      </c>
      <c r="CI164" s="153">
        <f t="shared" si="194"/>
        <v>0.26423866627501413</v>
      </c>
      <c r="CJ164" s="153">
        <f t="shared" si="195"/>
        <v>198.46415503393391</v>
      </c>
      <c r="CK164" s="153">
        <f t="shared" si="196"/>
        <v>1.6666666666666667</v>
      </c>
      <c r="CL164" s="153">
        <f t="shared" si="197"/>
        <v>0.26862463246141799</v>
      </c>
      <c r="CM164" s="153">
        <f t="shared" si="198"/>
        <v>13856.406460551021</v>
      </c>
      <c r="CN164" s="153">
        <f t="shared" si="199"/>
        <v>1.5384615384615385</v>
      </c>
      <c r="CO164" s="153">
        <f t="shared" si="200"/>
        <v>0.10265001265585282</v>
      </c>
      <c r="CP164">
        <f t="shared" si="201"/>
        <v>1.8817372653123769</v>
      </c>
      <c r="CQ164">
        <f t="shared" si="202"/>
        <v>128.7726384828718</v>
      </c>
      <c r="CR164">
        <f t="shared" si="203"/>
        <v>129</v>
      </c>
    </row>
    <row r="165" spans="1:96" ht="30">
      <c r="A165" s="248"/>
      <c r="B165" s="77" t="s">
        <v>119</v>
      </c>
      <c r="C165" s="85" t="s">
        <v>110</v>
      </c>
      <c r="D165" s="20">
        <v>5</v>
      </c>
      <c r="E165" s="20">
        <v>25</v>
      </c>
      <c r="F165" s="21" t="str">
        <f t="shared" si="204"/>
        <v>7-9</v>
      </c>
      <c r="G165" s="21">
        <f t="shared" si="140"/>
        <v>8</v>
      </c>
      <c r="H165" s="20">
        <v>7</v>
      </c>
      <c r="I165" s="20">
        <v>9</v>
      </c>
      <c r="J165" s="20">
        <v>1</v>
      </c>
      <c r="K165" s="103">
        <v>11</v>
      </c>
      <c r="L165" s="20" t="s">
        <v>280</v>
      </c>
      <c r="M165" s="20">
        <v>1</v>
      </c>
      <c r="N165" s="21" t="str">
        <f t="shared" si="206"/>
        <v>-</v>
      </c>
      <c r="O165" s="20" t="s">
        <v>257</v>
      </c>
      <c r="P165" s="20" t="s">
        <v>257</v>
      </c>
      <c r="Q165" s="20" t="s">
        <v>257</v>
      </c>
      <c r="R165" s="20" t="s">
        <v>257</v>
      </c>
      <c r="S165" s="20" t="s">
        <v>257</v>
      </c>
      <c r="T165" s="94">
        <v>8</v>
      </c>
      <c r="U165" s="20" t="s">
        <v>328</v>
      </c>
      <c r="V165" s="20">
        <v>1</v>
      </c>
      <c r="W165" s="20">
        <v>5</v>
      </c>
      <c r="X165" s="94">
        <v>12</v>
      </c>
      <c r="Y165" s="20">
        <v>1</v>
      </c>
      <c r="Z165" s="22" t="s">
        <v>253</v>
      </c>
      <c r="AA165" s="20">
        <f>'Способности и классы'!$G$17</f>
        <v>1.3</v>
      </c>
      <c r="AB165" s="20">
        <v>0</v>
      </c>
      <c r="AC165" s="23" t="s">
        <v>607</v>
      </c>
      <c r="AD165" s="23"/>
      <c r="AE165" s="20">
        <f>1.2*1.33</f>
        <v>1.5960000000000001</v>
      </c>
      <c r="AF165" s="20">
        <v>0</v>
      </c>
      <c r="AG165" s="24"/>
      <c r="AH165" s="25">
        <f t="shared" si="141"/>
        <v>0.13157894736842105</v>
      </c>
      <c r="AI165" s="25">
        <f t="shared" si="142"/>
        <v>19999.999999999982</v>
      </c>
      <c r="AJ165" s="25">
        <f t="shared" si="143"/>
        <v>19.745170898028675</v>
      </c>
      <c r="AK165" s="25">
        <f t="shared" si="144"/>
        <v>0.54794520547945202</v>
      </c>
      <c r="AL165" s="25">
        <f t="shared" si="145"/>
        <v>499.99999999999955</v>
      </c>
      <c r="AM165" s="25">
        <f t="shared" si="146"/>
        <v>6.5172448883726819</v>
      </c>
      <c r="AN165" s="25">
        <f t="shared" si="147"/>
        <v>1.0144927536231882</v>
      </c>
      <c r="AO165" s="25">
        <f t="shared" si="148"/>
        <v>83.333333333333343</v>
      </c>
      <c r="AP165" s="25">
        <f t="shared" si="149"/>
        <v>4.1902041873711395</v>
      </c>
      <c r="AQ165" s="25">
        <f t="shared" si="150"/>
        <v>1.5151515151515151</v>
      </c>
      <c r="AR165" s="25">
        <f t="shared" si="151"/>
        <v>41.666666666666679</v>
      </c>
      <c r="AS165" s="25">
        <f t="shared" si="152"/>
        <v>3.7647234355818329</v>
      </c>
      <c r="AT165" s="25">
        <f t="shared" si="153"/>
        <v>2.096774193548387</v>
      </c>
      <c r="AU165" s="25">
        <f t="shared" si="154"/>
        <v>27.777777777777775</v>
      </c>
      <c r="AV165" s="25">
        <f t="shared" si="155"/>
        <v>3.6397614273277923</v>
      </c>
      <c r="AW165" s="25">
        <f t="shared" si="156"/>
        <v>2.7586206896551726</v>
      </c>
      <c r="AX165" s="25">
        <f t="shared" si="157"/>
        <v>15.625</v>
      </c>
      <c r="AY165" s="25">
        <f t="shared" si="158"/>
        <v>2.9560040386331936</v>
      </c>
      <c r="AZ165" s="25">
        <f t="shared" si="159"/>
        <v>3.4545454545454546</v>
      </c>
      <c r="BA165" s="25">
        <f t="shared" si="160"/>
        <v>12.5</v>
      </c>
      <c r="BB165" s="25">
        <f t="shared" si="161"/>
        <v>2.7092700976939597</v>
      </c>
      <c r="BC165" s="25">
        <f t="shared" si="162"/>
        <v>4.3137254901960791</v>
      </c>
      <c r="BD165" s="25">
        <f t="shared" si="163"/>
        <v>12.5</v>
      </c>
      <c r="BE165" s="25">
        <f t="shared" si="164"/>
        <v>2.7476071184600306</v>
      </c>
      <c r="BF165" s="25">
        <f t="shared" si="165"/>
        <v>5.2083333333333339</v>
      </c>
      <c r="BG165" s="25">
        <f t="shared" si="166"/>
        <v>5.9523809523809534</v>
      </c>
      <c r="BH165" s="25">
        <f t="shared" si="167"/>
        <v>1.142857142857143</v>
      </c>
      <c r="BI165" s="25">
        <f t="shared" si="168"/>
        <v>6.3636363636363633</v>
      </c>
      <c r="BJ165" s="25">
        <f t="shared" si="169"/>
        <v>5.2083333333333321</v>
      </c>
      <c r="BK165" s="25">
        <f t="shared" si="170"/>
        <v>0.81845238095238082</v>
      </c>
      <c r="BL165" s="25">
        <f t="shared" si="171"/>
        <v>7.75</v>
      </c>
      <c r="BM165" s="25">
        <f t="shared" si="172"/>
        <v>3.9682539682539684</v>
      </c>
      <c r="BN165" s="25">
        <f t="shared" si="173"/>
        <v>0.51203277009728621</v>
      </c>
      <c r="BO165" s="25">
        <f t="shared" si="174"/>
        <v>10.21021021021021</v>
      </c>
      <c r="BP165" s="25">
        <f t="shared" si="175"/>
        <v>3.125</v>
      </c>
      <c r="BQ165" s="25">
        <f t="shared" si="176"/>
        <v>0.30606617647058826</v>
      </c>
      <c r="BR165" s="25">
        <f t="shared" si="177"/>
        <v>14.015151515151514</v>
      </c>
      <c r="BS165" s="25">
        <f t="shared" si="178"/>
        <v>4.8076923076923075</v>
      </c>
      <c r="BT165" s="25">
        <f t="shared" si="179"/>
        <v>0.36188611851237468</v>
      </c>
      <c r="BU165" s="25">
        <f t="shared" si="180"/>
        <v>19.047619047619051</v>
      </c>
      <c r="BV165" s="25">
        <f t="shared" si="181"/>
        <v>2.7777777777777777</v>
      </c>
      <c r="BW165" s="25">
        <f t="shared" si="182"/>
        <v>0.22489977556815571</v>
      </c>
      <c r="BX165" s="25">
        <f t="shared" si="183"/>
        <v>27.564102564102562</v>
      </c>
      <c r="BY165" s="25">
        <f t="shared" si="184"/>
        <v>2.5</v>
      </c>
      <c r="BZ165" s="25">
        <f t="shared" si="185"/>
        <v>0.22309898510812101</v>
      </c>
      <c r="CA165" s="25">
        <f t="shared" si="186"/>
        <v>41.818181818181813</v>
      </c>
      <c r="CB165" s="25">
        <f t="shared" si="187"/>
        <v>2.5</v>
      </c>
      <c r="CC165" s="25">
        <f t="shared" si="188"/>
        <v>0.2445048234609129</v>
      </c>
      <c r="CD165" s="25">
        <f t="shared" si="189"/>
        <v>64.473684210526315</v>
      </c>
      <c r="CE165" s="25">
        <f t="shared" si="190"/>
        <v>2.2727272727272729</v>
      </c>
      <c r="CF165" s="25">
        <f t="shared" si="191"/>
        <v>0.26234085782647393</v>
      </c>
      <c r="CG165" s="25">
        <f t="shared" si="192"/>
        <v>115.55555555555554</v>
      </c>
      <c r="CH165" s="25">
        <f t="shared" si="193"/>
        <v>2.0833333333333335</v>
      </c>
      <c r="CI165" s="25">
        <f t="shared" si="194"/>
        <v>0.27113749425017913</v>
      </c>
      <c r="CJ165" s="25">
        <f t="shared" si="195"/>
        <v>229.16666666666671</v>
      </c>
      <c r="CK165" s="25">
        <f t="shared" si="196"/>
        <v>2.0833333333333335</v>
      </c>
      <c r="CL165" s="25">
        <f t="shared" si="197"/>
        <v>0.27454719539391975</v>
      </c>
      <c r="CM165" s="25">
        <f t="shared" si="198"/>
        <v>750.00000000000011</v>
      </c>
      <c r="CN165" s="25">
        <f t="shared" si="199"/>
        <v>1.9230769230769231</v>
      </c>
      <c r="CO165" s="25">
        <f t="shared" si="200"/>
        <v>0.22502659477089221</v>
      </c>
      <c r="CP165">
        <f t="shared" si="201"/>
        <v>1.9218484044433348</v>
      </c>
      <c r="CQ165">
        <f t="shared" si="202"/>
        <v>129.86366370604622</v>
      </c>
      <c r="CR165">
        <f t="shared" si="203"/>
        <v>130</v>
      </c>
    </row>
    <row r="166" spans="1:96" ht="30">
      <c r="A166" s="248"/>
      <c r="B166" s="82" t="s">
        <v>209</v>
      </c>
      <c r="C166" s="90" t="s">
        <v>198</v>
      </c>
      <c r="D166" s="26">
        <v>5</v>
      </c>
      <c r="E166" s="26">
        <v>30</v>
      </c>
      <c r="F166" s="27" t="str">
        <f t="shared" si="204"/>
        <v>2-12</v>
      </c>
      <c r="G166" s="27">
        <f t="shared" si="140"/>
        <v>7</v>
      </c>
      <c r="H166" s="26">
        <v>2</v>
      </c>
      <c r="I166" s="26">
        <v>12</v>
      </c>
      <c r="J166" s="26">
        <v>1</v>
      </c>
      <c r="K166" s="108">
        <v>9</v>
      </c>
      <c r="L166" s="26" t="s">
        <v>279</v>
      </c>
      <c r="M166" s="26">
        <v>1</v>
      </c>
      <c r="N166" s="27" t="str">
        <f t="shared" si="206"/>
        <v>-</v>
      </c>
      <c r="O166" s="26" t="s">
        <v>257</v>
      </c>
      <c r="P166" s="26" t="s">
        <v>257</v>
      </c>
      <c r="Q166" s="26" t="s">
        <v>257</v>
      </c>
      <c r="R166" s="26" t="s">
        <v>257</v>
      </c>
      <c r="S166" s="26" t="s">
        <v>257</v>
      </c>
      <c r="T166" s="99">
        <v>9</v>
      </c>
      <c r="U166" s="26" t="s">
        <v>323</v>
      </c>
      <c r="V166" s="26">
        <v>1</v>
      </c>
      <c r="W166" s="26">
        <v>7</v>
      </c>
      <c r="X166" s="99">
        <v>11</v>
      </c>
      <c r="Y166" s="26">
        <v>2</v>
      </c>
      <c r="Z166" s="28" t="s">
        <v>251</v>
      </c>
      <c r="AA166" s="26">
        <f>'Способности и классы'!$G$24</f>
        <v>1.6</v>
      </c>
      <c r="AB166" s="26">
        <v>0</v>
      </c>
      <c r="AC166" s="29" t="s">
        <v>619</v>
      </c>
      <c r="AD166" s="29"/>
      <c r="AE166" s="26">
        <v>1.25</v>
      </c>
      <c r="AF166" s="26">
        <v>0</v>
      </c>
      <c r="AG166" s="30"/>
      <c r="AH166" s="31">
        <f t="shared" si="141"/>
        <v>0.10553832555023096</v>
      </c>
      <c r="AI166" s="31">
        <f t="shared" si="142"/>
        <v>23999.999999999978</v>
      </c>
      <c r="AJ166" s="31">
        <f t="shared" si="143"/>
        <v>21.837366377654078</v>
      </c>
      <c r="AK166" s="31">
        <f t="shared" si="144"/>
        <v>0.44194173824159216</v>
      </c>
      <c r="AL166" s="31">
        <f t="shared" si="145"/>
        <v>300.00000000000006</v>
      </c>
      <c r="AM166" s="31">
        <f t="shared" si="146"/>
        <v>6.0080420647879125</v>
      </c>
      <c r="AN166" s="31">
        <f t="shared" si="147"/>
        <v>0.81143401119767755</v>
      </c>
      <c r="AO166" s="31">
        <f t="shared" si="148"/>
        <v>100</v>
      </c>
      <c r="AP166" s="31">
        <f t="shared" si="149"/>
        <v>4.7807133868450116</v>
      </c>
      <c r="AQ166" s="31">
        <f t="shared" si="150"/>
        <v>1.240538212607978</v>
      </c>
      <c r="AR166" s="31">
        <f t="shared" si="151"/>
        <v>49.999999999999993</v>
      </c>
      <c r="AS166" s="31">
        <f t="shared" si="152"/>
        <v>4.3867606905785905</v>
      </c>
      <c r="AT166" s="31">
        <f t="shared" si="153"/>
        <v>1.7022941028565033</v>
      </c>
      <c r="AU166" s="31">
        <f t="shared" si="154"/>
        <v>24.999999999999996</v>
      </c>
      <c r="AV166" s="31">
        <f t="shared" si="155"/>
        <v>3.8322400651513688</v>
      </c>
      <c r="AW166" s="31">
        <f t="shared" si="156"/>
        <v>2.2183742154872079</v>
      </c>
      <c r="AX166" s="31">
        <f t="shared" si="157"/>
        <v>15</v>
      </c>
      <c r="AY166" s="31">
        <f t="shared" si="158"/>
        <v>3.3020624415671955</v>
      </c>
      <c r="AZ166" s="31">
        <f t="shared" si="159"/>
        <v>2.7989643421967507</v>
      </c>
      <c r="BA166" s="31">
        <f t="shared" si="160"/>
        <v>12.5</v>
      </c>
      <c r="BB166" s="31">
        <f t="shared" si="161"/>
        <v>3.189204011024001</v>
      </c>
      <c r="BC166" s="31">
        <f t="shared" si="162"/>
        <v>3.456966485800899</v>
      </c>
      <c r="BD166" s="31">
        <f t="shared" si="163"/>
        <v>15</v>
      </c>
      <c r="BE166" s="31">
        <f t="shared" si="164"/>
        <v>4.0320534940724393</v>
      </c>
      <c r="BF166" s="31">
        <f t="shared" si="165"/>
        <v>4.2089689356342115</v>
      </c>
      <c r="BG166" s="31">
        <f t="shared" si="166"/>
        <v>7.5</v>
      </c>
      <c r="BH166" s="31">
        <f t="shared" si="167"/>
        <v>1.7819090885900997</v>
      </c>
      <c r="BI166" s="31">
        <f t="shared" si="168"/>
        <v>5.7891783255038973</v>
      </c>
      <c r="BJ166" s="31">
        <f t="shared" si="169"/>
        <v>5.5555555555555554</v>
      </c>
      <c r="BK166" s="31">
        <f t="shared" si="170"/>
        <v>0.95964491732460022</v>
      </c>
      <c r="BL166" s="31">
        <f t="shared" si="171"/>
        <v>7.8286822202796325</v>
      </c>
      <c r="BM166" s="31">
        <f t="shared" si="172"/>
        <v>4.2857142857142856</v>
      </c>
      <c r="BN166" s="31">
        <f t="shared" si="173"/>
        <v>0.54743750801539171</v>
      </c>
      <c r="BO166" s="31">
        <f t="shared" si="174"/>
        <v>10.73287078586724</v>
      </c>
      <c r="BP166" s="31">
        <f t="shared" si="175"/>
        <v>4.2857142857142856</v>
      </c>
      <c r="BQ166" s="31">
        <f t="shared" si="176"/>
        <v>0.39930735878769741</v>
      </c>
      <c r="BR166" s="31">
        <f t="shared" si="177"/>
        <v>15.036178680403596</v>
      </c>
      <c r="BS166" s="31">
        <f t="shared" si="178"/>
        <v>5.7692307692307692</v>
      </c>
      <c r="BT166" s="31">
        <f t="shared" si="179"/>
        <v>0.40251439032197411</v>
      </c>
      <c r="BU166" s="31">
        <f t="shared" si="180"/>
        <v>21.757131728816844</v>
      </c>
      <c r="BV166" s="31">
        <f t="shared" si="181"/>
        <v>3.75</v>
      </c>
      <c r="BW166" s="31">
        <f t="shared" si="182"/>
        <v>0.25599587100414151</v>
      </c>
      <c r="BX166" s="31">
        <f t="shared" si="183"/>
        <v>33.04955607719733</v>
      </c>
      <c r="BY166" s="31">
        <f t="shared" si="184"/>
        <v>3.3333333333333335</v>
      </c>
      <c r="BZ166" s="31">
        <f t="shared" si="185"/>
        <v>0.23840792991766543</v>
      </c>
      <c r="CA166" s="31">
        <f t="shared" si="186"/>
        <v>54.211519890968631</v>
      </c>
      <c r="CB166" s="31">
        <f t="shared" si="187"/>
        <v>3</v>
      </c>
      <c r="CC166" s="31">
        <f t="shared" si="188"/>
        <v>0.23524198513683972</v>
      </c>
      <c r="CD166" s="31">
        <f t="shared" si="189"/>
        <v>108.2757258691901</v>
      </c>
      <c r="CE166" s="31">
        <f t="shared" si="190"/>
        <v>3</v>
      </c>
      <c r="CF166" s="31">
        <f t="shared" si="191"/>
        <v>0.23825172863092384</v>
      </c>
      <c r="CG166" s="31">
        <f t="shared" si="192"/>
        <v>282.84271247461902</v>
      </c>
      <c r="CH166" s="31">
        <f t="shared" si="193"/>
        <v>2.7272727272727271</v>
      </c>
      <c r="CI166" s="31">
        <f t="shared" si="194"/>
        <v>0.22123796864278023</v>
      </c>
      <c r="CJ166" s="31">
        <f t="shared" si="195"/>
        <v>777.81745930520162</v>
      </c>
      <c r="CK166" s="31">
        <f t="shared" si="196"/>
        <v>2.7272727272727271</v>
      </c>
      <c r="CL166" s="31">
        <f t="shared" si="197"/>
        <v>0.21126813212122539</v>
      </c>
      <c r="CM166" s="31">
        <f t="shared" si="198"/>
        <v>33941.12549695425</v>
      </c>
      <c r="CN166" s="31">
        <f t="shared" si="199"/>
        <v>2.5</v>
      </c>
      <c r="CO166" s="31">
        <f t="shared" si="200"/>
        <v>9.2641044357309535E-2</v>
      </c>
      <c r="CP166">
        <f t="shared" si="201"/>
        <v>1.9995567958123153</v>
      </c>
      <c r="CQ166">
        <f t="shared" si="202"/>
        <v>131.93909407099014</v>
      </c>
      <c r="CR166">
        <f t="shared" si="203"/>
        <v>132</v>
      </c>
    </row>
    <row r="167" spans="1:96" ht="30">
      <c r="A167" s="248"/>
      <c r="B167" s="81" t="s">
        <v>186</v>
      </c>
      <c r="C167" s="89" t="s">
        <v>178</v>
      </c>
      <c r="D167" s="51">
        <v>5</v>
      </c>
      <c r="E167" s="51">
        <v>28</v>
      </c>
      <c r="F167" s="52" t="str">
        <f t="shared" si="204"/>
        <v>1-14</v>
      </c>
      <c r="G167" s="52">
        <f t="shared" si="140"/>
        <v>7.5</v>
      </c>
      <c r="H167" s="51">
        <v>1</v>
      </c>
      <c r="I167" s="51">
        <v>14</v>
      </c>
      <c r="J167" s="51">
        <v>1</v>
      </c>
      <c r="K167" s="107">
        <v>7</v>
      </c>
      <c r="L167" s="51" t="s">
        <v>271</v>
      </c>
      <c r="M167" s="51">
        <v>1</v>
      </c>
      <c r="N167" s="52" t="str">
        <f t="shared" si="206"/>
        <v>-</v>
      </c>
      <c r="O167" s="51" t="s">
        <v>257</v>
      </c>
      <c r="P167" s="51" t="s">
        <v>257</v>
      </c>
      <c r="Q167" s="51" t="s">
        <v>257</v>
      </c>
      <c r="R167" s="51" t="s">
        <v>257</v>
      </c>
      <c r="S167" s="51" t="s">
        <v>257</v>
      </c>
      <c r="T167" s="98">
        <v>6</v>
      </c>
      <c r="U167" s="51" t="s">
        <v>328</v>
      </c>
      <c r="V167" s="51">
        <v>1</v>
      </c>
      <c r="W167" s="51">
        <v>6</v>
      </c>
      <c r="X167" s="98">
        <v>11</v>
      </c>
      <c r="Y167" s="51">
        <v>2</v>
      </c>
      <c r="Z167" s="53" t="s">
        <v>250</v>
      </c>
      <c r="AA167" s="51">
        <f>'Способности и классы'!$G$29</f>
        <v>1.5</v>
      </c>
      <c r="AB167" s="51">
        <v>0</v>
      </c>
      <c r="AC167" s="54" t="s">
        <v>562</v>
      </c>
      <c r="AD167" s="54"/>
      <c r="AE167" s="51">
        <f>1.5*1.05*1.1*1.1*1.3</f>
        <v>2.4774750000000005</v>
      </c>
      <c r="AF167" s="51">
        <v>0</v>
      </c>
      <c r="AG167" s="55"/>
      <c r="AH167" s="56">
        <f t="shared" si="141"/>
        <v>9.8209275164798271E-2</v>
      </c>
      <c r="AI167" s="56">
        <f t="shared" si="142"/>
        <v>22399.999999999982</v>
      </c>
      <c r="AJ167" s="56">
        <f t="shared" si="143"/>
        <v>21.853644709029435</v>
      </c>
      <c r="AK167" s="56">
        <f t="shared" si="144"/>
        <v>0.41594516540385146</v>
      </c>
      <c r="AL167" s="56">
        <f t="shared" si="145"/>
        <v>280.00000000000006</v>
      </c>
      <c r="AM167" s="56">
        <f t="shared" si="146"/>
        <v>5.9942318424905068</v>
      </c>
      <c r="AN167" s="56">
        <f t="shared" si="147"/>
        <v>0.76149961050858961</v>
      </c>
      <c r="AO167" s="56">
        <f t="shared" si="148"/>
        <v>93.333333333333343</v>
      </c>
      <c r="AP167" s="56">
        <f t="shared" si="149"/>
        <v>4.772207342503572</v>
      </c>
      <c r="AQ167" s="56">
        <f t="shared" si="150"/>
        <v>1.1591914445681106</v>
      </c>
      <c r="AR167" s="56">
        <f t="shared" si="151"/>
        <v>31.111111111111107</v>
      </c>
      <c r="AS167" s="56">
        <f t="shared" si="152"/>
        <v>3.728242405780716</v>
      </c>
      <c r="AT167" s="56">
        <f t="shared" si="153"/>
        <v>1.5848945095560549</v>
      </c>
      <c r="AU167" s="56">
        <f t="shared" si="154"/>
        <v>17.5</v>
      </c>
      <c r="AV167" s="56">
        <f t="shared" si="155"/>
        <v>3.3229120289852014</v>
      </c>
      <c r="AW167" s="56">
        <f t="shared" si="156"/>
        <v>2.0570379089063198</v>
      </c>
      <c r="AX167" s="56">
        <f t="shared" si="157"/>
        <v>14</v>
      </c>
      <c r="AY167" s="56">
        <f t="shared" si="158"/>
        <v>3.3155347776451558</v>
      </c>
      <c r="AZ167" s="56">
        <f t="shared" si="159"/>
        <v>2.6343193808910592</v>
      </c>
      <c r="BA167" s="56">
        <f t="shared" si="160"/>
        <v>9.3333333333333339</v>
      </c>
      <c r="BB167" s="56">
        <f t="shared" si="161"/>
        <v>2.6653882013890318</v>
      </c>
      <c r="BC167" s="56">
        <f t="shared" si="162"/>
        <v>3.6010067560426027</v>
      </c>
      <c r="BD167" s="56">
        <f t="shared" si="163"/>
        <v>11.666666666666664</v>
      </c>
      <c r="BE167" s="56">
        <f t="shared" si="164"/>
        <v>3.0548979762376804</v>
      </c>
      <c r="BF167" s="56">
        <f t="shared" si="165"/>
        <v>4.9104637582399135</v>
      </c>
      <c r="BG167" s="56">
        <f t="shared" si="166"/>
        <v>4.9999999999999991</v>
      </c>
      <c r="BH167" s="56">
        <f t="shared" si="167"/>
        <v>1.0182337649086282</v>
      </c>
      <c r="BI167" s="56">
        <f t="shared" si="168"/>
        <v>6.8986027432833907</v>
      </c>
      <c r="BJ167" s="56">
        <f t="shared" si="169"/>
        <v>4.4444444444444446</v>
      </c>
      <c r="BK167" s="56">
        <f t="shared" si="170"/>
        <v>0.64425284508107661</v>
      </c>
      <c r="BL167" s="56">
        <f t="shared" si="171"/>
        <v>9.614171147711831</v>
      </c>
      <c r="BM167" s="56">
        <f t="shared" si="172"/>
        <v>3.5</v>
      </c>
      <c r="BN167" s="56">
        <f t="shared" si="173"/>
        <v>0.36404594283023539</v>
      </c>
      <c r="BO167" s="56">
        <f t="shared" si="174"/>
        <v>14.142135623730949</v>
      </c>
      <c r="BP167" s="56">
        <f t="shared" si="175"/>
        <v>3.1111111111111112</v>
      </c>
      <c r="BQ167" s="56">
        <f t="shared" si="176"/>
        <v>0.21998877636914815</v>
      </c>
      <c r="BR167" s="56">
        <f t="shared" si="177"/>
        <v>21.099153954759881</v>
      </c>
      <c r="BS167" s="56">
        <f t="shared" si="178"/>
        <v>4.7863247863247862</v>
      </c>
      <c r="BT167" s="56">
        <f t="shared" si="179"/>
        <v>0.24431507660745583</v>
      </c>
      <c r="BU167" s="56">
        <f t="shared" si="180"/>
        <v>33.671751485073685</v>
      </c>
      <c r="BV167" s="56">
        <f t="shared" si="181"/>
        <v>2.8</v>
      </c>
      <c r="BW167" s="56">
        <f t="shared" si="182"/>
        <v>0.14551794433775658</v>
      </c>
      <c r="BX167" s="56">
        <f t="shared" si="183"/>
        <v>63.344982481294892</v>
      </c>
      <c r="BY167" s="56">
        <f t="shared" si="184"/>
        <v>2.5454545454545454</v>
      </c>
      <c r="BZ167" s="56">
        <f t="shared" si="185"/>
        <v>0.13413224812080585</v>
      </c>
      <c r="CA167" s="56">
        <f t="shared" si="186"/>
        <v>154.890056831339</v>
      </c>
      <c r="CB167" s="56">
        <f t="shared" si="187"/>
        <v>2.3333333333333335</v>
      </c>
      <c r="CC167" s="56">
        <f t="shared" si="188"/>
        <v>0.12273731631652604</v>
      </c>
      <c r="CD167" s="56">
        <f t="shared" si="189"/>
        <v>384.98035864600888</v>
      </c>
      <c r="CE167" s="56">
        <f t="shared" si="190"/>
        <v>2.3333333333333335</v>
      </c>
      <c r="CF167" s="56">
        <f t="shared" si="191"/>
        <v>0.12972249260735422</v>
      </c>
      <c r="CG167" s="56">
        <f t="shared" si="192"/>
        <v>525.27932316714907</v>
      </c>
      <c r="CH167" s="56">
        <f t="shared" si="193"/>
        <v>2.1538461538461537</v>
      </c>
      <c r="CI167" s="56">
        <f t="shared" si="194"/>
        <v>0.16755906230906878</v>
      </c>
      <c r="CJ167" s="56">
        <f t="shared" si="195"/>
        <v>707.10678118654675</v>
      </c>
      <c r="CK167" s="56">
        <f t="shared" si="196"/>
        <v>2</v>
      </c>
      <c r="CL167" s="56">
        <f t="shared" si="197"/>
        <v>0.19914750658101102</v>
      </c>
      <c r="CM167" s="56">
        <f t="shared" si="198"/>
        <v>33941.12549695425</v>
      </c>
      <c r="CN167" s="56">
        <f t="shared" si="199"/>
        <v>1.8666666666666667</v>
      </c>
      <c r="CO167" s="56">
        <f t="shared" si="200"/>
        <v>8.611625462375519E-2</v>
      </c>
      <c r="CP167">
        <f t="shared" si="201"/>
        <v>2.0326360742751781</v>
      </c>
      <c r="CQ167">
        <f t="shared" si="202"/>
        <v>132.80788227386151</v>
      </c>
      <c r="CR167">
        <f t="shared" si="203"/>
        <v>133</v>
      </c>
    </row>
    <row r="168" spans="1:96" ht="45">
      <c r="A168" s="248"/>
      <c r="B168" s="82" t="s">
        <v>209</v>
      </c>
      <c r="C168" s="90" t="s">
        <v>303</v>
      </c>
      <c r="D168" s="26">
        <v>5</v>
      </c>
      <c r="E168" s="26">
        <v>22</v>
      </c>
      <c r="F168" s="27" t="str">
        <f t="shared" si="204"/>
        <v>3-17</v>
      </c>
      <c r="G168" s="27">
        <f t="shared" si="140"/>
        <v>10</v>
      </c>
      <c r="H168" s="26">
        <v>3</v>
      </c>
      <c r="I168" s="26">
        <v>17</v>
      </c>
      <c r="J168" s="26">
        <v>1</v>
      </c>
      <c r="K168" s="108">
        <v>8</v>
      </c>
      <c r="L168" s="26" t="s">
        <v>274</v>
      </c>
      <c r="M168" s="26">
        <v>1</v>
      </c>
      <c r="N168" s="27"/>
      <c r="O168" s="26"/>
      <c r="P168" s="26"/>
      <c r="Q168" s="26"/>
      <c r="R168" s="26"/>
      <c r="S168" s="26"/>
      <c r="T168" s="99">
        <v>7</v>
      </c>
      <c r="U168" s="26" t="s">
        <v>323</v>
      </c>
      <c r="V168" s="26">
        <v>1</v>
      </c>
      <c r="W168" s="26">
        <v>5</v>
      </c>
      <c r="X168" s="99">
        <v>14</v>
      </c>
      <c r="Y168" s="26">
        <v>1</v>
      </c>
      <c r="Z168" s="28" t="s">
        <v>245</v>
      </c>
      <c r="AA168" s="26">
        <f>'Способности и классы'!$G$31</f>
        <v>1.1499999999999999</v>
      </c>
      <c r="AB168" s="26">
        <v>0</v>
      </c>
      <c r="AC168" s="29" t="s">
        <v>626</v>
      </c>
      <c r="AD168" s="29"/>
      <c r="AE168" s="26">
        <f>1.2*1.3*1.4</f>
        <v>2.1839999999999997</v>
      </c>
      <c r="AF168" s="26">
        <v>0</v>
      </c>
      <c r="AG168" s="30"/>
      <c r="AH168" s="31">
        <f t="shared" si="141"/>
        <v>0.10526315789473684</v>
      </c>
      <c r="AI168" s="31">
        <f t="shared" si="142"/>
        <v>17599.999999999985</v>
      </c>
      <c r="AJ168" s="31">
        <f t="shared" si="143"/>
        <v>20.22129980998297</v>
      </c>
      <c r="AK168" s="31">
        <f t="shared" si="144"/>
        <v>0.43956043956043955</v>
      </c>
      <c r="AL168" s="31">
        <f t="shared" si="145"/>
        <v>439.9999999999996</v>
      </c>
      <c r="AM168" s="31">
        <f t="shared" si="146"/>
        <v>6.685276455586953</v>
      </c>
      <c r="AN168" s="31">
        <f t="shared" si="147"/>
        <v>0.81395348837209303</v>
      </c>
      <c r="AO168" s="31">
        <f t="shared" si="148"/>
        <v>73.333333333333343</v>
      </c>
      <c r="AP168" s="31">
        <f t="shared" si="149"/>
        <v>4.3179548523986995</v>
      </c>
      <c r="AQ168" s="31">
        <f t="shared" si="150"/>
        <v>1.2195121951219514</v>
      </c>
      <c r="AR168" s="31">
        <f t="shared" si="151"/>
        <v>146.66666666666654</v>
      </c>
      <c r="AS168" s="31">
        <f t="shared" si="152"/>
        <v>6.7929451779870789</v>
      </c>
      <c r="AT168" s="31">
        <f t="shared" si="153"/>
        <v>1.6883116883116882</v>
      </c>
      <c r="AU168" s="31">
        <f t="shared" si="154"/>
        <v>73.333333333333343</v>
      </c>
      <c r="AV168" s="31">
        <f t="shared" si="155"/>
        <v>6.5905915846680596</v>
      </c>
      <c r="AW168" s="31">
        <f t="shared" si="156"/>
        <v>2.1917808219178081</v>
      </c>
      <c r="AX168" s="31">
        <f t="shared" si="157"/>
        <v>27.500000000000007</v>
      </c>
      <c r="AY168" s="31">
        <f t="shared" si="158"/>
        <v>4.859423303872604</v>
      </c>
      <c r="AZ168" s="31">
        <f t="shared" si="159"/>
        <v>2.7941176470588238</v>
      </c>
      <c r="BA168" s="31">
        <f t="shared" si="160"/>
        <v>14.666666666666664</v>
      </c>
      <c r="BB168" s="31">
        <f t="shared" si="161"/>
        <v>3.6146580463752875</v>
      </c>
      <c r="BC168" s="31">
        <f t="shared" si="162"/>
        <v>3.4375</v>
      </c>
      <c r="BD168" s="31">
        <f t="shared" si="163"/>
        <v>11</v>
      </c>
      <c r="BE168" s="31">
        <f t="shared" si="164"/>
        <v>3.019204147427311</v>
      </c>
      <c r="BF168" s="31">
        <f t="shared" si="165"/>
        <v>4.7080979284369109</v>
      </c>
      <c r="BG168" s="31">
        <f t="shared" si="166"/>
        <v>7.333333333333333</v>
      </c>
      <c r="BH168" s="31">
        <f t="shared" si="167"/>
        <v>1.5576000000000001</v>
      </c>
      <c r="BI168" s="31">
        <f t="shared" si="168"/>
        <v>6.3636363636363633</v>
      </c>
      <c r="BJ168" s="31">
        <f t="shared" si="169"/>
        <v>5.2380952380952381</v>
      </c>
      <c r="BK168" s="31">
        <f t="shared" si="170"/>
        <v>0.8231292517006803</v>
      </c>
      <c r="BL168" s="31">
        <f t="shared" si="171"/>
        <v>8.8571428571428577</v>
      </c>
      <c r="BM168" s="31">
        <f t="shared" si="172"/>
        <v>3.9285714285714288</v>
      </c>
      <c r="BN168" s="31">
        <f t="shared" si="173"/>
        <v>0.44354838709677419</v>
      </c>
      <c r="BO168" s="31">
        <f t="shared" si="174"/>
        <v>12.318840579710146</v>
      </c>
      <c r="BP168" s="31">
        <f t="shared" si="175"/>
        <v>3.4375</v>
      </c>
      <c r="BQ168" s="31">
        <f t="shared" si="176"/>
        <v>0.27904411764705878</v>
      </c>
      <c r="BR168" s="31">
        <f t="shared" si="177"/>
        <v>18.04878048780488</v>
      </c>
      <c r="BS168" s="31">
        <f t="shared" si="178"/>
        <v>3.7606837606837602</v>
      </c>
      <c r="BT168" s="31">
        <f t="shared" si="179"/>
        <v>0.2253606072116203</v>
      </c>
      <c r="BU168" s="31">
        <f t="shared" si="180"/>
        <v>27.027027027027025</v>
      </c>
      <c r="BV168" s="31">
        <f t="shared" si="181"/>
        <v>2.2000000000000002</v>
      </c>
      <c r="BW168" s="31">
        <f t="shared" si="182"/>
        <v>0.14313106863496039</v>
      </c>
      <c r="BX168" s="31">
        <f t="shared" si="183"/>
        <v>44.791666666666657</v>
      </c>
      <c r="BY168" s="31">
        <f t="shared" si="184"/>
        <v>2.2000000000000002</v>
      </c>
      <c r="BZ168" s="31">
        <f t="shared" si="185"/>
        <v>0.15206032396811037</v>
      </c>
      <c r="CA168" s="31">
        <f t="shared" si="186"/>
        <v>82.142857142857167</v>
      </c>
      <c r="CB168" s="31">
        <f t="shared" si="187"/>
        <v>2</v>
      </c>
      <c r="CC168" s="31">
        <f t="shared" si="188"/>
        <v>0.15603789952109876</v>
      </c>
      <c r="CD168" s="31">
        <f t="shared" si="189"/>
        <v>213.04347826086962</v>
      </c>
      <c r="CE168" s="31">
        <f t="shared" si="190"/>
        <v>1.8333333333333333</v>
      </c>
      <c r="CF168" s="31">
        <f t="shared" si="191"/>
        <v>0.1492482598849505</v>
      </c>
      <c r="CG168" s="31">
        <f t="shared" si="192"/>
        <v>547.36842105263111</v>
      </c>
      <c r="CH168" s="31">
        <f t="shared" si="193"/>
        <v>1.8333333333333333</v>
      </c>
      <c r="CI168" s="31">
        <f t="shared" si="194"/>
        <v>0.15689624557941015</v>
      </c>
      <c r="CJ168" s="31">
        <f t="shared" si="195"/>
        <v>785.71428571428498</v>
      </c>
      <c r="CK168" s="31">
        <f t="shared" si="196"/>
        <v>1.6923076923076923</v>
      </c>
      <c r="CL168" s="31">
        <f t="shared" si="197"/>
        <v>0.18477109677788076</v>
      </c>
      <c r="CM168" s="31">
        <f t="shared" si="198"/>
        <v>1199.9999999999989</v>
      </c>
      <c r="CN168" s="31">
        <f t="shared" si="199"/>
        <v>1.5714285714285714</v>
      </c>
      <c r="CO168" s="31">
        <f t="shared" si="200"/>
        <v>0.19022971172450245</v>
      </c>
      <c r="CP168">
        <f t="shared" si="201"/>
        <v>2.0611368167932635</v>
      </c>
      <c r="CQ168">
        <f t="shared" si="202"/>
        <v>133.54964205866344</v>
      </c>
      <c r="CR168">
        <f t="shared" si="203"/>
        <v>134</v>
      </c>
    </row>
    <row r="169" spans="1:96" ht="45">
      <c r="A169" s="248"/>
      <c r="B169" s="78" t="s">
        <v>99</v>
      </c>
      <c r="C169" s="86" t="s">
        <v>95</v>
      </c>
      <c r="D169" s="57">
        <v>5</v>
      </c>
      <c r="E169" s="57">
        <v>30</v>
      </c>
      <c r="F169" s="58" t="str">
        <f t="shared" si="204"/>
        <v>4-16</v>
      </c>
      <c r="G169" s="58">
        <f t="shared" si="140"/>
        <v>10</v>
      </c>
      <c r="H169" s="57">
        <v>4</v>
      </c>
      <c r="I169" s="57">
        <v>16</v>
      </c>
      <c r="J169" s="57">
        <v>1</v>
      </c>
      <c r="K169" s="104">
        <v>6</v>
      </c>
      <c r="L169" s="57" t="s">
        <v>271</v>
      </c>
      <c r="M169" s="57">
        <v>1</v>
      </c>
      <c r="N169" s="58" t="str">
        <f t="shared" ref="N169:N178" si="207">IF(ISNUMBER(O169),AVERAGE(O169:P169),"-")</f>
        <v>-</v>
      </c>
      <c r="O169" s="57" t="s">
        <v>257</v>
      </c>
      <c r="P169" s="57" t="s">
        <v>257</v>
      </c>
      <c r="Q169" s="57" t="s">
        <v>257</v>
      </c>
      <c r="R169" s="57" t="s">
        <v>257</v>
      </c>
      <c r="S169" s="57" t="s">
        <v>257</v>
      </c>
      <c r="T169" s="95">
        <v>12</v>
      </c>
      <c r="U169" s="57" t="s">
        <v>325</v>
      </c>
      <c r="V169" s="57">
        <v>1</v>
      </c>
      <c r="W169" s="57">
        <v>6</v>
      </c>
      <c r="X169" s="95">
        <v>4</v>
      </c>
      <c r="Y169" s="57">
        <v>1</v>
      </c>
      <c r="Z169" s="59" t="s">
        <v>255</v>
      </c>
      <c r="AA169" s="57">
        <f>'Способности и классы'!$G$14</f>
        <v>1.5</v>
      </c>
      <c r="AB169" s="57">
        <v>0</v>
      </c>
      <c r="AC169" s="60" t="s">
        <v>636</v>
      </c>
      <c r="AD169" s="60"/>
      <c r="AE169" s="57">
        <f>1.2*2</f>
        <v>2.4</v>
      </c>
      <c r="AF169" s="57">
        <v>0</v>
      </c>
      <c r="AG169" s="61"/>
      <c r="AH169" s="62">
        <f t="shared" si="141"/>
        <v>0.10526315789473684</v>
      </c>
      <c r="AI169" s="62">
        <f t="shared" si="142"/>
        <v>1714.2857142857144</v>
      </c>
      <c r="AJ169" s="62">
        <f t="shared" si="143"/>
        <v>11.296702789278775</v>
      </c>
      <c r="AK169" s="62">
        <f t="shared" si="144"/>
        <v>0.43956043956043955</v>
      </c>
      <c r="AL169" s="62">
        <f t="shared" si="145"/>
        <v>37.5</v>
      </c>
      <c r="AM169" s="62">
        <f t="shared" si="146"/>
        <v>3.3964754818761183</v>
      </c>
      <c r="AN169" s="62">
        <f t="shared" si="147"/>
        <v>0.81395348837209303</v>
      </c>
      <c r="AO169" s="62">
        <f t="shared" si="148"/>
        <v>200</v>
      </c>
      <c r="AP169" s="62">
        <f t="shared" si="149"/>
        <v>5.9825988373643337</v>
      </c>
      <c r="AQ169" s="62">
        <f t="shared" si="150"/>
        <v>1.2195121951219514</v>
      </c>
      <c r="AR169" s="62">
        <f t="shared" si="151"/>
        <v>15</v>
      </c>
      <c r="AS169" s="62">
        <f t="shared" si="152"/>
        <v>2.7287392925951979</v>
      </c>
      <c r="AT169" s="62">
        <f t="shared" si="153"/>
        <v>1.6883116883116882</v>
      </c>
      <c r="AU169" s="62">
        <f t="shared" si="154"/>
        <v>15</v>
      </c>
      <c r="AV169" s="62">
        <f t="shared" si="155"/>
        <v>2.9807071953842406</v>
      </c>
      <c r="AW169" s="62">
        <f t="shared" si="156"/>
        <v>2.1917808219178081</v>
      </c>
      <c r="AX169" s="62">
        <f t="shared" si="157"/>
        <v>10</v>
      </c>
      <c r="AY169" s="62">
        <f t="shared" si="158"/>
        <v>2.5822708838073778</v>
      </c>
      <c r="AZ169" s="62">
        <f t="shared" si="159"/>
        <v>3.1045751633986929</v>
      </c>
      <c r="BA169" s="62">
        <f t="shared" si="160"/>
        <v>10</v>
      </c>
      <c r="BB169" s="62">
        <f t="shared" si="161"/>
        <v>2.475701680276909</v>
      </c>
      <c r="BC169" s="62">
        <f t="shared" si="162"/>
        <v>4.2968749999999991</v>
      </c>
      <c r="BD169" s="62">
        <f t="shared" si="163"/>
        <v>18.75</v>
      </c>
      <c r="BE169" s="62">
        <f t="shared" si="164"/>
        <v>4.0537421866664944</v>
      </c>
      <c r="BF169" s="62">
        <f t="shared" si="165"/>
        <v>6.053268765133172</v>
      </c>
      <c r="BG169" s="62">
        <f t="shared" si="166"/>
        <v>7.5</v>
      </c>
      <c r="BH169" s="62">
        <f t="shared" si="167"/>
        <v>1.2389999999999999</v>
      </c>
      <c r="BI169" s="62">
        <f t="shared" si="168"/>
        <v>8.4848484848484844</v>
      </c>
      <c r="BJ169" s="62">
        <f t="shared" si="169"/>
        <v>6</v>
      </c>
      <c r="BK169" s="62">
        <f t="shared" si="170"/>
        <v>0.70714285714285718</v>
      </c>
      <c r="BL169" s="62">
        <f t="shared" si="171"/>
        <v>12.4</v>
      </c>
      <c r="BM169" s="62">
        <f t="shared" si="172"/>
        <v>6</v>
      </c>
      <c r="BN169" s="62">
        <f t="shared" si="173"/>
        <v>0.48387096774193544</v>
      </c>
      <c r="BO169" s="62">
        <f t="shared" si="174"/>
        <v>18.478260869565219</v>
      </c>
      <c r="BP169" s="62">
        <f t="shared" si="175"/>
        <v>5</v>
      </c>
      <c r="BQ169" s="62">
        <f t="shared" si="176"/>
        <v>0.27058823529411763</v>
      </c>
      <c r="BR169" s="62">
        <f t="shared" si="177"/>
        <v>30.081300813008131</v>
      </c>
      <c r="BS169" s="62">
        <f t="shared" si="178"/>
        <v>7.6923076923076916</v>
      </c>
      <c r="BT169" s="62">
        <f t="shared" si="179"/>
        <v>0.27376128663165361</v>
      </c>
      <c r="BU169" s="62">
        <f t="shared" si="180"/>
        <v>54.054054054054063</v>
      </c>
      <c r="BV169" s="62">
        <f t="shared" si="181"/>
        <v>5</v>
      </c>
      <c r="BW169" s="62">
        <f t="shared" si="182"/>
        <v>0.15803738789372251</v>
      </c>
      <c r="BX169" s="62">
        <f t="shared" si="183"/>
        <v>134.37500000000003</v>
      </c>
      <c r="BY169" s="62">
        <f t="shared" si="184"/>
        <v>4.2857142857142856</v>
      </c>
      <c r="BZ169" s="62">
        <f t="shared" si="185"/>
        <v>0.11609551994491389</v>
      </c>
      <c r="CA169" s="62">
        <f t="shared" si="186"/>
        <v>328.57142857142827</v>
      </c>
      <c r="CB169" s="62">
        <f t="shared" si="187"/>
        <v>4.2857142857142856</v>
      </c>
      <c r="CC169" s="62">
        <f t="shared" si="188"/>
        <v>0.1142080481440322</v>
      </c>
      <c r="CD169" s="62">
        <f t="shared" si="189"/>
        <v>426.08695652173878</v>
      </c>
      <c r="CE169" s="62">
        <f t="shared" si="190"/>
        <v>3.75</v>
      </c>
      <c r="CF169" s="62">
        <f t="shared" si="191"/>
        <v>0.15059592182490894</v>
      </c>
      <c r="CG169" s="62">
        <f t="shared" si="192"/>
        <v>547.36842105263111</v>
      </c>
      <c r="CH169" s="62">
        <f t="shared" si="193"/>
        <v>3.75</v>
      </c>
      <c r="CI169" s="62">
        <f t="shared" si="194"/>
        <v>0.19797905505297009</v>
      </c>
      <c r="CJ169" s="62">
        <f t="shared" si="195"/>
        <v>785.71428571428498</v>
      </c>
      <c r="CK169" s="62">
        <f t="shared" si="196"/>
        <v>3.3333333333333335</v>
      </c>
      <c r="CL169" s="62">
        <f t="shared" si="197"/>
        <v>0.22263522372385219</v>
      </c>
      <c r="CM169" s="62">
        <f t="shared" si="198"/>
        <v>1199.9999999999989</v>
      </c>
      <c r="CN169" s="62">
        <f t="shared" si="199"/>
        <v>3.3333333333333335</v>
      </c>
      <c r="CO169" s="62">
        <f t="shared" si="200"/>
        <v>0.22957488466614331</v>
      </c>
      <c r="CP169">
        <f t="shared" si="201"/>
        <v>2.112975380332347</v>
      </c>
      <c r="CQ169">
        <f t="shared" si="202"/>
        <v>134.88317329864131</v>
      </c>
      <c r="CR169">
        <f t="shared" si="203"/>
        <v>135</v>
      </c>
    </row>
    <row r="170" spans="1:96" ht="45">
      <c r="A170" s="248"/>
      <c r="B170" s="81" t="s">
        <v>186</v>
      </c>
      <c r="C170" s="89" t="s">
        <v>181</v>
      </c>
      <c r="D170" s="51">
        <v>5</v>
      </c>
      <c r="E170" s="51">
        <v>14</v>
      </c>
      <c r="F170" s="52" t="str">
        <f t="shared" si="204"/>
        <v>5-9</v>
      </c>
      <c r="G170" s="52">
        <f t="shared" si="140"/>
        <v>7</v>
      </c>
      <c r="H170" s="51">
        <v>5</v>
      </c>
      <c r="I170" s="51">
        <v>9</v>
      </c>
      <c r="J170" s="51">
        <v>1</v>
      </c>
      <c r="K170" s="107">
        <v>11</v>
      </c>
      <c r="L170" s="51" t="s">
        <v>280</v>
      </c>
      <c r="M170" s="51">
        <v>1</v>
      </c>
      <c r="N170" s="52" t="str">
        <f t="shared" si="207"/>
        <v>-</v>
      </c>
      <c r="O170" s="51" t="s">
        <v>257</v>
      </c>
      <c r="P170" s="51" t="s">
        <v>257</v>
      </c>
      <c r="Q170" s="51" t="s">
        <v>257</v>
      </c>
      <c r="R170" s="51" t="s">
        <v>257</v>
      </c>
      <c r="S170" s="51" t="s">
        <v>257</v>
      </c>
      <c r="T170" s="98">
        <v>10</v>
      </c>
      <c r="U170" s="51" t="s">
        <v>315</v>
      </c>
      <c r="V170" s="51">
        <v>1</v>
      </c>
      <c r="W170" s="51">
        <v>4</v>
      </c>
      <c r="X170" s="98">
        <v>11</v>
      </c>
      <c r="Y170" s="51">
        <v>1</v>
      </c>
      <c r="Z170" s="53" t="s">
        <v>233</v>
      </c>
      <c r="AA170" s="51">
        <f>'Способности и классы'!$G$28</f>
        <v>1.1499999999999999</v>
      </c>
      <c r="AB170" s="51">
        <v>0</v>
      </c>
      <c r="AC170" s="54" t="s">
        <v>551</v>
      </c>
      <c r="AD170" s="54"/>
      <c r="AE170" s="51">
        <v>5</v>
      </c>
      <c r="AF170" s="51">
        <v>0</v>
      </c>
      <c r="AG170" s="55"/>
      <c r="AH170" s="56">
        <f t="shared" si="141"/>
        <v>0.14925373134328357</v>
      </c>
      <c r="AI170" s="56">
        <f t="shared" si="142"/>
        <v>11199.999999999991</v>
      </c>
      <c r="AJ170" s="56">
        <f t="shared" si="143"/>
        <v>16.550960657684577</v>
      </c>
      <c r="AK170" s="56">
        <f t="shared" si="144"/>
        <v>0.625</v>
      </c>
      <c r="AL170" s="56">
        <f t="shared" si="145"/>
        <v>140.00000000000003</v>
      </c>
      <c r="AM170" s="56">
        <f t="shared" si="146"/>
        <v>4.4291277311860151</v>
      </c>
      <c r="AN170" s="56">
        <f t="shared" si="147"/>
        <v>1.1475409836065575</v>
      </c>
      <c r="AO170" s="56">
        <f t="shared" si="148"/>
        <v>46.666666666666671</v>
      </c>
      <c r="AP170" s="56">
        <f t="shared" si="149"/>
        <v>3.3342836067446515</v>
      </c>
      <c r="AQ170" s="56">
        <f t="shared" si="150"/>
        <v>1.7543859649122806</v>
      </c>
      <c r="AR170" s="56">
        <f t="shared" si="151"/>
        <v>23.333333333333329</v>
      </c>
      <c r="AS170" s="56">
        <f t="shared" si="152"/>
        <v>2.8154035662113155</v>
      </c>
      <c r="AT170" s="56">
        <f t="shared" si="153"/>
        <v>2.4074074074074074</v>
      </c>
      <c r="AU170" s="56">
        <f t="shared" si="154"/>
        <v>11.666666666666664</v>
      </c>
      <c r="AV170" s="56">
        <f t="shared" si="155"/>
        <v>2.2013981571160279</v>
      </c>
      <c r="AW170" s="56">
        <f t="shared" si="156"/>
        <v>3.1372549019607847</v>
      </c>
      <c r="AX170" s="56">
        <f t="shared" si="157"/>
        <v>9.3333333333333339</v>
      </c>
      <c r="AY170" s="56">
        <f t="shared" si="158"/>
        <v>1.9766480861505247</v>
      </c>
      <c r="AZ170" s="56">
        <f t="shared" si="159"/>
        <v>3.9583333333333335</v>
      </c>
      <c r="BA170" s="56">
        <f t="shared" si="160"/>
        <v>5.8333333333333339</v>
      </c>
      <c r="BB170" s="56">
        <f t="shared" si="161"/>
        <v>1.3505586025472796</v>
      </c>
      <c r="BC170" s="56">
        <f t="shared" si="162"/>
        <v>4.8888888888888893</v>
      </c>
      <c r="BD170" s="56">
        <f t="shared" si="163"/>
        <v>8.75</v>
      </c>
      <c r="BE170" s="56">
        <f t="shared" si="164"/>
        <v>1.7384331370673638</v>
      </c>
      <c r="BF170" s="56">
        <f t="shared" si="165"/>
        <v>5.9523809523809526</v>
      </c>
      <c r="BG170" s="56">
        <f t="shared" si="166"/>
        <v>3.5</v>
      </c>
      <c r="BH170" s="56">
        <f t="shared" si="167"/>
        <v>0.58799999999999997</v>
      </c>
      <c r="BI170" s="56">
        <f t="shared" si="168"/>
        <v>7.3684210526315796</v>
      </c>
      <c r="BJ170" s="56">
        <f t="shared" si="169"/>
        <v>3.1111111111111112</v>
      </c>
      <c r="BK170" s="56">
        <f t="shared" si="170"/>
        <v>0.42222222222222217</v>
      </c>
      <c r="BL170" s="56">
        <f t="shared" si="171"/>
        <v>8.8571428571428577</v>
      </c>
      <c r="BM170" s="56">
        <f t="shared" si="172"/>
        <v>2.3333333333333335</v>
      </c>
      <c r="BN170" s="56">
        <f t="shared" si="173"/>
        <v>0.26344086021505375</v>
      </c>
      <c r="BO170" s="56">
        <f t="shared" si="174"/>
        <v>11.805555555555554</v>
      </c>
      <c r="BP170" s="56">
        <f t="shared" si="175"/>
        <v>2</v>
      </c>
      <c r="BQ170" s="56">
        <f t="shared" si="176"/>
        <v>0.16941176470588237</v>
      </c>
      <c r="BR170" s="56">
        <f t="shared" si="177"/>
        <v>15.948275862068966</v>
      </c>
      <c r="BS170" s="56">
        <f t="shared" si="178"/>
        <v>3.0769230769230771</v>
      </c>
      <c r="BT170" s="56">
        <f t="shared" si="179"/>
        <v>0.2094752680621578</v>
      </c>
      <c r="BU170" s="56">
        <f t="shared" si="180"/>
        <v>21.978021978021982</v>
      </c>
      <c r="BV170" s="56">
        <f t="shared" si="181"/>
        <v>1.75</v>
      </c>
      <c r="BW170" s="56">
        <f t="shared" si="182"/>
        <v>0.14070622778957473</v>
      </c>
      <c r="BX170" s="56">
        <f t="shared" si="183"/>
        <v>31.159420289855074</v>
      </c>
      <c r="BY170" s="56">
        <f t="shared" si="184"/>
        <v>1.75</v>
      </c>
      <c r="BZ170" s="56">
        <f t="shared" si="185"/>
        <v>0.16535046656647037</v>
      </c>
      <c r="CA170" s="56">
        <f t="shared" si="186"/>
        <v>46</v>
      </c>
      <c r="CB170" s="56">
        <f t="shared" si="187"/>
        <v>1.5555555555555556</v>
      </c>
      <c r="CC170" s="56">
        <f t="shared" si="188"/>
        <v>0.18389242812245682</v>
      </c>
      <c r="CD170" s="56">
        <f t="shared" si="189"/>
        <v>76.562499999999986</v>
      </c>
      <c r="CE170" s="56">
        <f t="shared" si="190"/>
        <v>1.5555555555555556</v>
      </c>
      <c r="CF170" s="56">
        <f t="shared" si="191"/>
        <v>0.21044943691685147</v>
      </c>
      <c r="CG170" s="56">
        <f t="shared" si="192"/>
        <v>133.33333333333331</v>
      </c>
      <c r="CH170" s="56">
        <f t="shared" si="193"/>
        <v>1.4</v>
      </c>
      <c r="CI170" s="56">
        <f t="shared" si="194"/>
        <v>0.22745030429988583</v>
      </c>
      <c r="CJ170" s="56">
        <f t="shared" si="195"/>
        <v>275.00000000000006</v>
      </c>
      <c r="CK170" s="56">
        <f t="shared" si="196"/>
        <v>1.4</v>
      </c>
      <c r="CL170" s="56">
        <f t="shared" si="197"/>
        <v>0.23408237707641</v>
      </c>
      <c r="CM170" s="56">
        <f t="shared" si="198"/>
        <v>24000.000000000004</v>
      </c>
      <c r="CN170" s="56">
        <f t="shared" si="199"/>
        <v>1.2727272727272727</v>
      </c>
      <c r="CO170" s="56">
        <f t="shared" si="200"/>
        <v>8.5335753424600327E-2</v>
      </c>
      <c r="CP170">
        <f t="shared" si="201"/>
        <v>2.1984454456383498</v>
      </c>
      <c r="CQ170">
        <f t="shared" si="202"/>
        <v>137.03966150643362</v>
      </c>
      <c r="CR170">
        <f t="shared" si="203"/>
        <v>138</v>
      </c>
    </row>
    <row r="171" spans="1:96" ht="60">
      <c r="A171" s="248"/>
      <c r="B171" s="83" t="s">
        <v>230</v>
      </c>
      <c r="C171" s="91" t="s">
        <v>221</v>
      </c>
      <c r="D171" s="45">
        <v>5</v>
      </c>
      <c r="E171" s="45">
        <v>19</v>
      </c>
      <c r="F171" s="46" t="str">
        <f t="shared" si="204"/>
        <v>6-9</v>
      </c>
      <c r="G171" s="46">
        <f t="shared" si="140"/>
        <v>7.5</v>
      </c>
      <c r="H171" s="45">
        <v>6</v>
      </c>
      <c r="I171" s="45">
        <v>9</v>
      </c>
      <c r="J171" s="45">
        <v>3</v>
      </c>
      <c r="K171" s="109">
        <v>7</v>
      </c>
      <c r="L171" s="45" t="s">
        <v>602</v>
      </c>
      <c r="M171" s="45">
        <v>1</v>
      </c>
      <c r="N171" s="46" t="str">
        <f t="shared" si="207"/>
        <v>-</v>
      </c>
      <c r="O171" s="45" t="s">
        <v>257</v>
      </c>
      <c r="P171" s="45" t="s">
        <v>257</v>
      </c>
      <c r="Q171" s="45" t="s">
        <v>257</v>
      </c>
      <c r="R171" s="45" t="s">
        <v>257</v>
      </c>
      <c r="S171" s="45" t="s">
        <v>257</v>
      </c>
      <c r="T171" s="100">
        <v>7</v>
      </c>
      <c r="U171" s="45" t="s">
        <v>326</v>
      </c>
      <c r="V171" s="45">
        <v>1</v>
      </c>
      <c r="W171" s="45">
        <v>4</v>
      </c>
      <c r="X171" s="100">
        <v>7</v>
      </c>
      <c r="Y171" s="45">
        <v>2</v>
      </c>
      <c r="Z171" s="47" t="s">
        <v>244</v>
      </c>
      <c r="AA171" s="45">
        <f>'Способности и классы'!$G$19</f>
        <v>1.4</v>
      </c>
      <c r="AB171" s="45">
        <v>0</v>
      </c>
      <c r="AC171" s="48" t="s">
        <v>712</v>
      </c>
      <c r="AD171" s="48"/>
      <c r="AE171" s="45">
        <f>1.2*1.75</f>
        <v>2.1</v>
      </c>
      <c r="AF171" s="45">
        <v>0</v>
      </c>
      <c r="AG171" s="49"/>
      <c r="AH171" s="50">
        <f t="shared" si="141"/>
        <v>9.3532643014093572E-2</v>
      </c>
      <c r="AI171" s="50">
        <f t="shared" si="142"/>
        <v>1899.9999999999995</v>
      </c>
      <c r="AJ171" s="50">
        <f t="shared" si="143"/>
        <v>11.938440480453496</v>
      </c>
      <c r="AK171" s="50">
        <f t="shared" si="144"/>
        <v>0.3961382527655728</v>
      </c>
      <c r="AL171" s="50">
        <f t="shared" si="145"/>
        <v>38</v>
      </c>
      <c r="AM171" s="50">
        <f t="shared" si="146"/>
        <v>3.5077822333836481</v>
      </c>
      <c r="AN171" s="50">
        <f t="shared" si="147"/>
        <v>0.72523772429389499</v>
      </c>
      <c r="AO171" s="50">
        <f t="shared" si="148"/>
        <v>63.333333333333336</v>
      </c>
      <c r="AP171" s="50">
        <f t="shared" si="149"/>
        <v>4.2743923796906556</v>
      </c>
      <c r="AQ171" s="50">
        <f t="shared" si="150"/>
        <v>1.1039918519696292</v>
      </c>
      <c r="AR171" s="50">
        <f t="shared" si="151"/>
        <v>9.0476190476190492</v>
      </c>
      <c r="AS171" s="50">
        <f t="shared" si="152"/>
        <v>2.3196762460609484</v>
      </c>
      <c r="AT171" s="50">
        <f t="shared" si="153"/>
        <v>1.5094233424343377</v>
      </c>
      <c r="AU171" s="50">
        <f t="shared" si="154"/>
        <v>7.9166666666666652</v>
      </c>
      <c r="AV171" s="50">
        <f t="shared" si="155"/>
        <v>2.2901590703219528</v>
      </c>
      <c r="AW171" s="50">
        <f t="shared" si="156"/>
        <v>1.9590837227679241</v>
      </c>
      <c r="AX171" s="50">
        <f t="shared" si="157"/>
        <v>5.2777777777777777</v>
      </c>
      <c r="AY171" s="50">
        <f t="shared" si="158"/>
        <v>1.8577993857630852</v>
      </c>
      <c r="AZ171" s="50">
        <f t="shared" si="159"/>
        <v>2.5088756008486279</v>
      </c>
      <c r="BA171" s="50">
        <f t="shared" si="160"/>
        <v>3.8</v>
      </c>
      <c r="BB171" s="50">
        <f t="shared" si="161"/>
        <v>1.3795452913530126</v>
      </c>
      <c r="BC171" s="50">
        <f t="shared" si="162"/>
        <v>3.086577219465088</v>
      </c>
      <c r="BD171" s="50">
        <f t="shared" si="163"/>
        <v>9.5</v>
      </c>
      <c r="BE171" s="50">
        <f t="shared" si="164"/>
        <v>2.9096056796617549</v>
      </c>
      <c r="BF171" s="50">
        <f t="shared" si="165"/>
        <v>3.7413057205637434</v>
      </c>
      <c r="BG171" s="50">
        <f t="shared" si="166"/>
        <v>3.1666666666666665</v>
      </c>
      <c r="BH171" s="50">
        <f t="shared" si="167"/>
        <v>0.84640681708029741</v>
      </c>
      <c r="BI171" s="50">
        <f t="shared" si="168"/>
        <v>4.5990684955222605</v>
      </c>
      <c r="BJ171" s="50">
        <f t="shared" si="169"/>
        <v>2.7142857142857144</v>
      </c>
      <c r="BK171" s="50">
        <f t="shared" si="170"/>
        <v>0.59018162415462916</v>
      </c>
      <c r="BL171" s="50">
        <f t="shared" si="171"/>
        <v>5.4938120844067599</v>
      </c>
      <c r="BM171" s="50">
        <f t="shared" si="172"/>
        <v>2.375</v>
      </c>
      <c r="BN171" s="50">
        <f t="shared" si="173"/>
        <v>0.4323045571109046</v>
      </c>
      <c r="BO171" s="50">
        <f t="shared" si="174"/>
        <v>6.7343502970147382</v>
      </c>
      <c r="BP171" s="50">
        <f t="shared" si="175"/>
        <v>2.375</v>
      </c>
      <c r="BQ171" s="50">
        <f t="shared" si="176"/>
        <v>0.35266950711679057</v>
      </c>
      <c r="BR171" s="50">
        <f t="shared" si="177"/>
        <v>8.0377729351466236</v>
      </c>
      <c r="BS171" s="50">
        <f t="shared" si="178"/>
        <v>3.2478632478632474</v>
      </c>
      <c r="BT171" s="50">
        <f t="shared" si="179"/>
        <v>0.42280381901915759</v>
      </c>
      <c r="BU171" s="50">
        <f t="shared" si="180"/>
        <v>9.6205004243067709</v>
      </c>
      <c r="BV171" s="50">
        <f t="shared" si="181"/>
        <v>1.9</v>
      </c>
      <c r="BW171" s="50">
        <f t="shared" si="182"/>
        <v>0.28448269390054959</v>
      </c>
      <c r="BX171" s="50">
        <f t="shared" si="183"/>
        <v>12.065710948818072</v>
      </c>
      <c r="BY171" s="50">
        <f t="shared" si="184"/>
        <v>1.9</v>
      </c>
      <c r="BZ171" s="50">
        <f t="shared" si="185"/>
        <v>0.31495639255480046</v>
      </c>
      <c r="CA171" s="50">
        <f t="shared" si="186"/>
        <v>14.751433983937044</v>
      </c>
      <c r="CB171" s="50">
        <f t="shared" si="187"/>
        <v>1.7272727272727273</v>
      </c>
      <c r="CC171" s="50">
        <f t="shared" si="188"/>
        <v>0.34218686731851433</v>
      </c>
      <c r="CD171" s="50">
        <f t="shared" si="189"/>
        <v>18.332398030762342</v>
      </c>
      <c r="CE171" s="50">
        <f t="shared" si="190"/>
        <v>1.5833333333333333</v>
      </c>
      <c r="CF171" s="50">
        <f t="shared" si="191"/>
        <v>0.37544059610297159</v>
      </c>
      <c r="CG171" s="50">
        <f t="shared" si="192"/>
        <v>25.013301103197602</v>
      </c>
      <c r="CH171" s="50">
        <f t="shared" si="193"/>
        <v>1.5833333333333333</v>
      </c>
      <c r="CI171" s="50">
        <f t="shared" si="194"/>
        <v>0.40780771420076756</v>
      </c>
      <c r="CJ171" s="50">
        <f t="shared" si="195"/>
        <v>33.671751485073692</v>
      </c>
      <c r="CK171" s="50">
        <f t="shared" si="196"/>
        <v>1.4615384615384615</v>
      </c>
      <c r="CL171" s="50">
        <f t="shared" si="197"/>
        <v>0.42201194989922719</v>
      </c>
      <c r="CM171" s="50">
        <f t="shared" si="198"/>
        <v>1616.2440712835371</v>
      </c>
      <c r="CN171" s="50">
        <f t="shared" si="199"/>
        <v>1.3571428571428572</v>
      </c>
      <c r="CO171" s="50">
        <f t="shared" si="200"/>
        <v>0.17022747415822087</v>
      </c>
      <c r="CP171">
        <f t="shared" si="201"/>
        <v>2.275082763809642</v>
      </c>
      <c r="CQ171">
        <f t="shared" si="202"/>
        <v>138.93090991145721</v>
      </c>
      <c r="CR171">
        <f t="shared" si="203"/>
        <v>139</v>
      </c>
    </row>
    <row r="172" spans="1:96" ht="30">
      <c r="A172" s="248"/>
      <c r="B172" s="81" t="s">
        <v>186</v>
      </c>
      <c r="C172" s="89" t="s">
        <v>174</v>
      </c>
      <c r="D172" s="51">
        <v>5</v>
      </c>
      <c r="E172" s="51">
        <v>21</v>
      </c>
      <c r="F172" s="52" t="str">
        <f t="shared" si="204"/>
        <v>1-6</v>
      </c>
      <c r="G172" s="52">
        <f t="shared" si="140"/>
        <v>3.5</v>
      </c>
      <c r="H172" s="51">
        <v>1</v>
      </c>
      <c r="I172" s="51">
        <v>6</v>
      </c>
      <c r="J172" s="51">
        <v>3</v>
      </c>
      <c r="K172" s="107">
        <v>20</v>
      </c>
      <c r="L172" s="51" t="s">
        <v>276</v>
      </c>
      <c r="M172" s="51">
        <v>0</v>
      </c>
      <c r="N172" s="52" t="str">
        <f t="shared" si="207"/>
        <v>-</v>
      </c>
      <c r="O172" s="51" t="s">
        <v>257</v>
      </c>
      <c r="P172" s="51" t="s">
        <v>257</v>
      </c>
      <c r="Q172" s="51" t="s">
        <v>257</v>
      </c>
      <c r="R172" s="51" t="s">
        <v>257</v>
      </c>
      <c r="S172" s="51" t="s">
        <v>257</v>
      </c>
      <c r="T172" s="98">
        <v>5</v>
      </c>
      <c r="U172" s="51" t="s">
        <v>323</v>
      </c>
      <c r="V172" s="51">
        <v>1</v>
      </c>
      <c r="W172" s="51">
        <v>4</v>
      </c>
      <c r="X172" s="98">
        <v>7</v>
      </c>
      <c r="Y172" s="51">
        <v>1</v>
      </c>
      <c r="Z172" s="53" t="s">
        <v>251</v>
      </c>
      <c r="AA172" s="51">
        <f>'Способности и классы'!$G$24</f>
        <v>1.6</v>
      </c>
      <c r="AB172" s="51">
        <v>0</v>
      </c>
      <c r="AC172" s="54" t="s">
        <v>632</v>
      </c>
      <c r="AD172" s="54" t="s">
        <v>633</v>
      </c>
      <c r="AE172" s="51">
        <f>0.75*1.25</f>
        <v>0.9375</v>
      </c>
      <c r="AF172" s="51">
        <v>0</v>
      </c>
      <c r="AG172" s="55"/>
      <c r="AH172" s="56">
        <f t="shared" si="141"/>
        <v>9.5238095238095233E-2</v>
      </c>
      <c r="AI172" s="56">
        <f t="shared" si="142"/>
        <v>52.5</v>
      </c>
      <c r="AJ172" s="56">
        <f t="shared" si="143"/>
        <v>4.8454838523874777</v>
      </c>
      <c r="AK172" s="56">
        <f t="shared" si="144"/>
        <v>0.38095238095238093</v>
      </c>
      <c r="AL172" s="56">
        <f t="shared" si="145"/>
        <v>21</v>
      </c>
      <c r="AM172" s="56">
        <f t="shared" si="146"/>
        <v>3.0121102618451787</v>
      </c>
      <c r="AN172" s="56">
        <f t="shared" si="147"/>
        <v>0.66666666666666663</v>
      </c>
      <c r="AO172" s="56">
        <f t="shared" si="148"/>
        <v>70</v>
      </c>
      <c r="AP172" s="56">
        <f t="shared" si="149"/>
        <v>4.5382302069776648</v>
      </c>
      <c r="AQ172" s="56">
        <f t="shared" si="150"/>
        <v>0.95238095238095244</v>
      </c>
      <c r="AR172" s="56">
        <f t="shared" si="151"/>
        <v>10.000000000000002</v>
      </c>
      <c r="AS172" s="56">
        <f t="shared" si="152"/>
        <v>2.5613900588559151</v>
      </c>
      <c r="AT172" s="56">
        <f t="shared" si="153"/>
        <v>1.2380952380952381</v>
      </c>
      <c r="AU172" s="56">
        <f t="shared" si="154"/>
        <v>6.5625</v>
      </c>
      <c r="AV172" s="56">
        <f t="shared" si="155"/>
        <v>2.3022773006809518</v>
      </c>
      <c r="AW172" s="56">
        <f t="shared" si="156"/>
        <v>1.5238095238095237</v>
      </c>
      <c r="AX172" s="56">
        <f t="shared" si="157"/>
        <v>4.666666666666667</v>
      </c>
      <c r="AY172" s="56">
        <f t="shared" si="158"/>
        <v>2.0127858045673053</v>
      </c>
      <c r="AZ172" s="56">
        <f t="shared" si="159"/>
        <v>1.8095238095238095</v>
      </c>
      <c r="BA172" s="56">
        <f t="shared" si="160"/>
        <v>4.2</v>
      </c>
      <c r="BB172" s="56">
        <f t="shared" si="161"/>
        <v>1.9204626538267586</v>
      </c>
      <c r="BC172" s="56">
        <f t="shared" si="162"/>
        <v>2.0952380952380953</v>
      </c>
      <c r="BD172" s="56">
        <f t="shared" si="163"/>
        <v>8.7499999999999982</v>
      </c>
      <c r="BE172" s="56">
        <f t="shared" si="164"/>
        <v>3.8880866736919191</v>
      </c>
      <c r="BF172" s="56">
        <f t="shared" si="165"/>
        <v>2.3809523809523809</v>
      </c>
      <c r="BG172" s="56">
        <f t="shared" si="166"/>
        <v>3</v>
      </c>
      <c r="BH172" s="56">
        <f t="shared" si="167"/>
        <v>1.26</v>
      </c>
      <c r="BI172" s="56">
        <f t="shared" si="168"/>
        <v>2.6666666666666665</v>
      </c>
      <c r="BJ172" s="56">
        <f t="shared" si="169"/>
        <v>2.625</v>
      </c>
      <c r="BK172" s="56">
        <f t="shared" si="170"/>
        <v>0.984375</v>
      </c>
      <c r="BL172" s="56">
        <f t="shared" si="171"/>
        <v>2.9523809523809526</v>
      </c>
      <c r="BM172" s="56">
        <f t="shared" si="172"/>
        <v>2.3333333333333335</v>
      </c>
      <c r="BN172" s="56">
        <f t="shared" si="173"/>
        <v>0.79032258064516125</v>
      </c>
      <c r="BO172" s="56">
        <f t="shared" si="174"/>
        <v>3.2380952380952377</v>
      </c>
      <c r="BP172" s="56">
        <f t="shared" si="175"/>
        <v>2.3333333333333335</v>
      </c>
      <c r="BQ172" s="56">
        <f t="shared" si="176"/>
        <v>0.72058823529411775</v>
      </c>
      <c r="BR172" s="56">
        <f t="shared" si="177"/>
        <v>3.5238095238095237</v>
      </c>
      <c r="BS172" s="56">
        <f t="shared" si="178"/>
        <v>3.2307692307692308</v>
      </c>
      <c r="BT172" s="56">
        <f t="shared" si="179"/>
        <v>0.92082868028057896</v>
      </c>
      <c r="BU172" s="56">
        <f t="shared" si="180"/>
        <v>3.8095238095238098</v>
      </c>
      <c r="BV172" s="56">
        <f t="shared" si="181"/>
        <v>1.9090909090909092</v>
      </c>
      <c r="BW172" s="56">
        <f t="shared" si="182"/>
        <v>0.58541768221823254</v>
      </c>
      <c r="BX172" s="56">
        <f t="shared" si="183"/>
        <v>4.0952380952380958</v>
      </c>
      <c r="BY172" s="56">
        <f t="shared" si="184"/>
        <v>1.75</v>
      </c>
      <c r="BZ172" s="56">
        <f t="shared" si="185"/>
        <v>0.58779286172705481</v>
      </c>
      <c r="CA172" s="56">
        <f t="shared" si="186"/>
        <v>4.3809523809523805</v>
      </c>
      <c r="CB172" s="56">
        <f t="shared" si="187"/>
        <v>1.75</v>
      </c>
      <c r="CC172" s="56">
        <f t="shared" si="188"/>
        <v>0.63202572870028839</v>
      </c>
      <c r="CD172" s="56">
        <f t="shared" si="189"/>
        <v>4.666666666666667</v>
      </c>
      <c r="CE172" s="56">
        <f t="shared" si="190"/>
        <v>1.6153846153846154</v>
      </c>
      <c r="CF172" s="56">
        <f t="shared" si="191"/>
        <v>0.65419566895110881</v>
      </c>
      <c r="CG172" s="56">
        <f t="shared" si="192"/>
        <v>4.9523809523809526</v>
      </c>
      <c r="CH172" s="56">
        <f t="shared" si="193"/>
        <v>1.5</v>
      </c>
      <c r="CI172" s="56">
        <f t="shared" si="194"/>
        <v>0.67828950081421768</v>
      </c>
      <c r="CJ172" s="56">
        <f t="shared" si="195"/>
        <v>5.2380952380952381</v>
      </c>
      <c r="CK172" s="56">
        <f t="shared" si="196"/>
        <v>1.4</v>
      </c>
      <c r="CL172" s="56">
        <f t="shared" si="197"/>
        <v>0.69568482062079307</v>
      </c>
      <c r="CM172" s="56">
        <f t="shared" si="198"/>
        <v>5.7142857142857144</v>
      </c>
      <c r="CN172" s="56">
        <f t="shared" si="199"/>
        <v>1.4</v>
      </c>
      <c r="CO172" s="56">
        <f t="shared" si="200"/>
        <v>0.70354441709858173</v>
      </c>
      <c r="CP172">
        <f t="shared" si="201"/>
        <v>2.5217574179942281</v>
      </c>
      <c r="CQ172">
        <f t="shared" si="202"/>
        <v>144.77091617171084</v>
      </c>
      <c r="CR172">
        <f t="shared" si="203"/>
        <v>145</v>
      </c>
    </row>
    <row r="173" spans="1:96" ht="30">
      <c r="A173" s="248"/>
      <c r="B173" s="144" t="s">
        <v>52</v>
      </c>
      <c r="C173" s="145" t="s">
        <v>66</v>
      </c>
      <c r="D173" s="146">
        <v>5</v>
      </c>
      <c r="E173" s="146">
        <v>17</v>
      </c>
      <c r="F173" s="147" t="str">
        <f t="shared" si="204"/>
        <v>4-12</v>
      </c>
      <c r="G173" s="147">
        <f t="shared" si="140"/>
        <v>8</v>
      </c>
      <c r="H173" s="146">
        <v>4</v>
      </c>
      <c r="I173" s="146">
        <v>12</v>
      </c>
      <c r="J173" s="146">
        <v>1</v>
      </c>
      <c r="K173" s="148">
        <v>12</v>
      </c>
      <c r="L173" s="146" t="s">
        <v>279</v>
      </c>
      <c r="M173" s="146">
        <v>1</v>
      </c>
      <c r="N173" s="147" t="str">
        <f t="shared" si="207"/>
        <v>-</v>
      </c>
      <c r="O173" s="146" t="s">
        <v>257</v>
      </c>
      <c r="P173" s="146" t="s">
        <v>257</v>
      </c>
      <c r="Q173" s="146" t="s">
        <v>257</v>
      </c>
      <c r="R173" s="146" t="s">
        <v>257</v>
      </c>
      <c r="S173" s="146" t="s">
        <v>257</v>
      </c>
      <c r="T173" s="149">
        <v>4</v>
      </c>
      <c r="U173" s="146" t="s">
        <v>322</v>
      </c>
      <c r="V173" s="146">
        <v>1</v>
      </c>
      <c r="W173" s="146">
        <v>4</v>
      </c>
      <c r="X173" s="149">
        <v>13</v>
      </c>
      <c r="Y173" s="146">
        <v>3</v>
      </c>
      <c r="Z173" s="150" t="s">
        <v>243</v>
      </c>
      <c r="AA173" s="146">
        <f>'Способности и классы'!$G$23</f>
        <v>1.4300000000000002</v>
      </c>
      <c r="AB173" s="146">
        <v>0</v>
      </c>
      <c r="AC173" s="151" t="s">
        <v>624</v>
      </c>
      <c r="AD173" s="151" t="s">
        <v>558</v>
      </c>
      <c r="AE173" s="146">
        <f>1.2*0.96*1.6</f>
        <v>1.8431999999999999</v>
      </c>
      <c r="AF173" s="146">
        <v>0</v>
      </c>
      <c r="AG173" s="152"/>
      <c r="AH173" s="153">
        <f t="shared" si="141"/>
        <v>7.5967140682845491E-2</v>
      </c>
      <c r="AI173" s="153">
        <f t="shared" si="142"/>
        <v>339.99999999999972</v>
      </c>
      <c r="AJ173" s="153">
        <f t="shared" si="143"/>
        <v>8.1792462615892472</v>
      </c>
      <c r="AK173" s="153">
        <f t="shared" si="144"/>
        <v>0.31635631188472646</v>
      </c>
      <c r="AL173" s="153">
        <f t="shared" si="145"/>
        <v>169.99999999999986</v>
      </c>
      <c r="AM173" s="153">
        <f t="shared" si="146"/>
        <v>5.6341047193479667</v>
      </c>
      <c r="AN173" s="153">
        <f t="shared" si="147"/>
        <v>0.58571766439527251</v>
      </c>
      <c r="AO173" s="153">
        <f t="shared" si="148"/>
        <v>56.666666666666671</v>
      </c>
      <c r="AP173" s="153">
        <f t="shared" si="149"/>
        <v>4.4190893942349421</v>
      </c>
      <c r="AQ173" s="153">
        <f t="shared" si="150"/>
        <v>0.87477313513579669</v>
      </c>
      <c r="AR173" s="153">
        <f t="shared" si="151"/>
        <v>56.666666666666679</v>
      </c>
      <c r="AS173" s="153">
        <f t="shared" si="152"/>
        <v>5.3036260102090225</v>
      </c>
      <c r="AT173" s="153">
        <f t="shared" si="153"/>
        <v>1.2105731450750219</v>
      </c>
      <c r="AU173" s="153">
        <f t="shared" si="154"/>
        <v>21.250000000000004</v>
      </c>
      <c r="AV173" s="153">
        <f t="shared" si="155"/>
        <v>4.189709866007794</v>
      </c>
      <c r="AW173" s="153">
        <f t="shared" si="156"/>
        <v>1.5926903977644851</v>
      </c>
      <c r="AX173" s="153">
        <f t="shared" si="157"/>
        <v>11.333333333333332</v>
      </c>
      <c r="AY173" s="153">
        <f t="shared" si="158"/>
        <v>3.4091133224669483</v>
      </c>
      <c r="AZ173" s="153">
        <f t="shared" si="159"/>
        <v>1.9944827481096163</v>
      </c>
      <c r="BA173" s="153">
        <f t="shared" si="160"/>
        <v>7.0833333333333321</v>
      </c>
      <c r="BB173" s="153">
        <f t="shared" si="161"/>
        <v>2.6703348984671766</v>
      </c>
      <c r="BC173" s="153">
        <f t="shared" si="162"/>
        <v>2.4905305729748566</v>
      </c>
      <c r="BD173" s="153">
        <f t="shared" si="163"/>
        <v>6.0714285714285712</v>
      </c>
      <c r="BE173" s="153">
        <f t="shared" si="164"/>
        <v>2.3315732392443365</v>
      </c>
      <c r="BF173" s="153">
        <f t="shared" si="165"/>
        <v>3.0070326520293014</v>
      </c>
      <c r="BG173" s="153">
        <f t="shared" si="166"/>
        <v>4.0476190476190474</v>
      </c>
      <c r="BH173" s="153">
        <f t="shared" si="167"/>
        <v>1.3460509133106702</v>
      </c>
      <c r="BI173" s="153">
        <f t="shared" si="168"/>
        <v>3.6740471675703459</v>
      </c>
      <c r="BJ173" s="153">
        <f t="shared" si="169"/>
        <v>3.035714285714286</v>
      </c>
      <c r="BK173" s="153">
        <f t="shared" si="170"/>
        <v>0.82625893116168392</v>
      </c>
      <c r="BL173" s="153">
        <f t="shared" si="171"/>
        <v>4.4744645862196002</v>
      </c>
      <c r="BM173" s="153">
        <f t="shared" si="172"/>
        <v>2.3611111111111112</v>
      </c>
      <c r="BN173" s="153">
        <f t="shared" si="173"/>
        <v>0.52768572990449658</v>
      </c>
      <c r="BO173" s="153">
        <f t="shared" si="174"/>
        <v>5.3053808520127781</v>
      </c>
      <c r="BP173" s="153">
        <f t="shared" si="175"/>
        <v>1.8888888888888888</v>
      </c>
      <c r="BQ173" s="153">
        <f t="shared" si="176"/>
        <v>0.35603266600026917</v>
      </c>
      <c r="BR173" s="153">
        <f t="shared" si="177"/>
        <v>7.1925791111165509</v>
      </c>
      <c r="BS173" s="153">
        <f t="shared" si="178"/>
        <v>2.3776223776223775</v>
      </c>
      <c r="BT173" s="153">
        <f t="shared" si="179"/>
        <v>0.34937781189827755</v>
      </c>
      <c r="BU173" s="153">
        <f t="shared" si="180"/>
        <v>9.6225044864937619</v>
      </c>
      <c r="BV173" s="153">
        <f t="shared" si="181"/>
        <v>1.5454545454545454</v>
      </c>
      <c r="BW173" s="153">
        <f t="shared" si="182"/>
        <v>0.24236521479505238</v>
      </c>
      <c r="BX173" s="153">
        <f t="shared" si="183"/>
        <v>13.640693173161489</v>
      </c>
      <c r="BY173" s="153">
        <f t="shared" si="184"/>
        <v>1.4166666666666667</v>
      </c>
      <c r="BZ173" s="153">
        <f t="shared" si="185"/>
        <v>0.24281165098780175</v>
      </c>
      <c r="CA173" s="153">
        <f t="shared" si="186"/>
        <v>20.119782108123321</v>
      </c>
      <c r="CB173" s="153">
        <f t="shared" si="187"/>
        <v>1.3076923076923077</v>
      </c>
      <c r="CC173" s="153">
        <f t="shared" si="188"/>
        <v>0.25494185881161957</v>
      </c>
      <c r="CD173" s="153">
        <f t="shared" si="189"/>
        <v>29.779119147675438</v>
      </c>
      <c r="CE173" s="153">
        <f t="shared" si="190"/>
        <v>1.2142857142857142</v>
      </c>
      <c r="CF173" s="153">
        <f t="shared" si="191"/>
        <v>0.27807606892646386</v>
      </c>
      <c r="CG173" s="153">
        <f t="shared" si="192"/>
        <v>50.037023329767564</v>
      </c>
      <c r="CH173" s="153">
        <f t="shared" si="193"/>
        <v>1.1333333333333333</v>
      </c>
      <c r="CI173" s="153">
        <f t="shared" si="194"/>
        <v>0.2920091861198042</v>
      </c>
      <c r="CJ173" s="153">
        <f t="shared" si="195"/>
        <v>88.206291126192824</v>
      </c>
      <c r="CK173" s="153">
        <f t="shared" si="196"/>
        <v>1.0625</v>
      </c>
      <c r="CL173" s="153">
        <f t="shared" si="197"/>
        <v>0.29663888412720057</v>
      </c>
      <c r="CM173" s="153">
        <f t="shared" si="198"/>
        <v>216.50635094610971</v>
      </c>
      <c r="CN173" s="153">
        <f t="shared" si="199"/>
        <v>1.0625</v>
      </c>
      <c r="CO173" s="153">
        <f t="shared" si="200"/>
        <v>0.26467600730142654</v>
      </c>
      <c r="CP173">
        <f t="shared" si="201"/>
        <v>2.532556227119438</v>
      </c>
      <c r="CQ173">
        <f t="shared" si="202"/>
        <v>145.01857673573505</v>
      </c>
      <c r="CR173">
        <f t="shared" si="203"/>
        <v>146</v>
      </c>
    </row>
    <row r="174" spans="1:96" ht="45">
      <c r="A174" s="248"/>
      <c r="B174" s="83" t="s">
        <v>230</v>
      </c>
      <c r="C174" s="91" t="s">
        <v>224</v>
      </c>
      <c r="D174" s="45">
        <v>5</v>
      </c>
      <c r="E174" s="45">
        <v>34</v>
      </c>
      <c r="F174" s="46" t="str">
        <f t="shared" si="204"/>
        <v>8-10</v>
      </c>
      <c r="G174" s="46">
        <f t="shared" si="140"/>
        <v>9</v>
      </c>
      <c r="H174" s="45">
        <v>8</v>
      </c>
      <c r="I174" s="45">
        <v>10</v>
      </c>
      <c r="J174" s="45">
        <v>1</v>
      </c>
      <c r="K174" s="109">
        <v>8</v>
      </c>
      <c r="L174" s="45" t="s">
        <v>279</v>
      </c>
      <c r="M174" s="45">
        <v>1</v>
      </c>
      <c r="N174" s="46" t="str">
        <f t="shared" si="207"/>
        <v>-</v>
      </c>
      <c r="O174" s="45" t="s">
        <v>257</v>
      </c>
      <c r="P174" s="45" t="s">
        <v>257</v>
      </c>
      <c r="Q174" s="45" t="s">
        <v>257</v>
      </c>
      <c r="R174" s="45" t="s">
        <v>257</v>
      </c>
      <c r="S174" s="45" t="s">
        <v>257</v>
      </c>
      <c r="T174" s="100">
        <v>10</v>
      </c>
      <c r="U174" s="45" t="s">
        <v>310</v>
      </c>
      <c r="V174" s="45">
        <v>1</v>
      </c>
      <c r="W174" s="45">
        <v>6</v>
      </c>
      <c r="X174" s="100">
        <v>6</v>
      </c>
      <c r="Y174" s="45">
        <v>2</v>
      </c>
      <c r="Z174" s="47" t="s">
        <v>231</v>
      </c>
      <c r="AA174" s="45">
        <f>'Способности и классы'!$G$16</f>
        <v>1.4</v>
      </c>
      <c r="AB174" s="45">
        <v>0</v>
      </c>
      <c r="AC174" s="48" t="s">
        <v>521</v>
      </c>
      <c r="AD174" s="48" t="s">
        <v>616</v>
      </c>
      <c r="AE174" s="45">
        <f>1.1*1.4</f>
        <v>1.54</v>
      </c>
      <c r="AF174" s="45">
        <v>0</v>
      </c>
      <c r="AG174" s="49"/>
      <c r="AH174" s="50">
        <f t="shared" si="141"/>
        <v>8.2221718742621797E-2</v>
      </c>
      <c r="AI174" s="50">
        <f t="shared" si="142"/>
        <v>2720</v>
      </c>
      <c r="AJ174" s="50">
        <f t="shared" si="143"/>
        <v>13.486386081318011</v>
      </c>
      <c r="AK174" s="50">
        <f t="shared" si="144"/>
        <v>0.34493013716416954</v>
      </c>
      <c r="AL174" s="50">
        <f t="shared" si="145"/>
        <v>56.666666666666671</v>
      </c>
      <c r="AM174" s="50">
        <f t="shared" si="146"/>
        <v>4.0671392740476593</v>
      </c>
      <c r="AN174" s="50">
        <f t="shared" si="147"/>
        <v>0.63458300875715801</v>
      </c>
      <c r="AO174" s="50">
        <f t="shared" si="148"/>
        <v>113.33333333333334</v>
      </c>
      <c r="AP174" s="50">
        <f t="shared" si="149"/>
        <v>5.3933362500111022</v>
      </c>
      <c r="AQ174" s="50">
        <f t="shared" si="150"/>
        <v>0.95554970430614516</v>
      </c>
      <c r="AR174" s="50">
        <f t="shared" si="151"/>
        <v>21.25</v>
      </c>
      <c r="AS174" s="50">
        <f t="shared" si="152"/>
        <v>3.4581375269987302</v>
      </c>
      <c r="AT174" s="50">
        <f t="shared" si="153"/>
        <v>1.313198307917874</v>
      </c>
      <c r="AU174" s="50">
        <f t="shared" si="154"/>
        <v>12.592592592592592</v>
      </c>
      <c r="AV174" s="50">
        <f t="shared" si="155"/>
        <v>3.096652120363637</v>
      </c>
      <c r="AW174" s="50">
        <f t="shared" si="156"/>
        <v>1.7141982574219332</v>
      </c>
      <c r="AX174" s="50">
        <f t="shared" si="157"/>
        <v>11.333333333333334</v>
      </c>
      <c r="AY174" s="50">
        <f t="shared" si="158"/>
        <v>3.2560073992605783</v>
      </c>
      <c r="AZ174" s="50">
        <f t="shared" si="159"/>
        <v>2.1669401358942584</v>
      </c>
      <c r="BA174" s="50">
        <f t="shared" si="160"/>
        <v>8.5</v>
      </c>
      <c r="BB174" s="50">
        <f t="shared" si="161"/>
        <v>2.8841530932418191</v>
      </c>
      <c r="BC174" s="50">
        <f t="shared" si="162"/>
        <v>2.6821291700179386</v>
      </c>
      <c r="BD174" s="50">
        <f t="shared" si="163"/>
        <v>21.25</v>
      </c>
      <c r="BE174" s="50">
        <f t="shared" si="164"/>
        <v>7.1438986186296516</v>
      </c>
      <c r="BF174" s="50">
        <f t="shared" si="165"/>
        <v>3.6373805616591945</v>
      </c>
      <c r="BG174" s="50">
        <f t="shared" si="166"/>
        <v>6.8</v>
      </c>
      <c r="BH174" s="50">
        <f t="shared" si="167"/>
        <v>1.869477192372242</v>
      </c>
      <c r="BI174" s="50">
        <f t="shared" si="168"/>
        <v>5.0507627227610534</v>
      </c>
      <c r="BJ174" s="50">
        <f t="shared" si="169"/>
        <v>6.8</v>
      </c>
      <c r="BK174" s="50">
        <f t="shared" si="170"/>
        <v>1.3463313113791866</v>
      </c>
      <c r="BL174" s="50">
        <f t="shared" si="171"/>
        <v>6.9588286402485631</v>
      </c>
      <c r="BM174" s="50">
        <f t="shared" si="172"/>
        <v>5.666666666666667</v>
      </c>
      <c r="BN174" s="50">
        <f t="shared" si="173"/>
        <v>0.81431329317289503</v>
      </c>
      <c r="BO174" s="50">
        <f t="shared" si="174"/>
        <v>9.7730205529848053</v>
      </c>
      <c r="BP174" s="50">
        <f t="shared" si="175"/>
        <v>4.8571428571428568</v>
      </c>
      <c r="BQ174" s="50">
        <f t="shared" si="176"/>
        <v>0.49699505191968751</v>
      </c>
      <c r="BR174" s="50">
        <f t="shared" si="177"/>
        <v>14.142135623730949</v>
      </c>
      <c r="BS174" s="50">
        <f t="shared" si="178"/>
        <v>7.4725274725274726</v>
      </c>
      <c r="BT174" s="50">
        <f t="shared" si="179"/>
        <v>0.54551273848435222</v>
      </c>
      <c r="BU174" s="50">
        <f t="shared" si="180"/>
        <v>21.427478217774166</v>
      </c>
      <c r="BV174" s="50">
        <f t="shared" si="181"/>
        <v>4.25</v>
      </c>
      <c r="BW174" s="50">
        <f t="shared" si="182"/>
        <v>0.28542949393433403</v>
      </c>
      <c r="BX174" s="50">
        <f t="shared" si="183"/>
        <v>34.948955851748892</v>
      </c>
      <c r="BY174" s="50">
        <f t="shared" si="184"/>
        <v>4.25</v>
      </c>
      <c r="BZ174" s="50">
        <f t="shared" si="185"/>
        <v>0.26797649537778168</v>
      </c>
      <c r="CA174" s="50">
        <f t="shared" si="186"/>
        <v>65.053823869162372</v>
      </c>
      <c r="CB174" s="50">
        <f t="shared" si="187"/>
        <v>3.7777777777777777</v>
      </c>
      <c r="CC174" s="50">
        <f t="shared" si="188"/>
        <v>0.24098043779899181</v>
      </c>
      <c r="CD174" s="50">
        <f t="shared" si="189"/>
        <v>164.9915822768611</v>
      </c>
      <c r="CE174" s="50">
        <f t="shared" si="190"/>
        <v>3.7777777777777777</v>
      </c>
      <c r="CF174" s="50">
        <f t="shared" si="191"/>
        <v>0.2207546437396429</v>
      </c>
      <c r="CG174" s="50">
        <f t="shared" si="192"/>
        <v>432.58297202000512</v>
      </c>
      <c r="CH174" s="50">
        <f t="shared" si="193"/>
        <v>3.4</v>
      </c>
      <c r="CI174" s="50">
        <f t="shared" si="194"/>
        <v>0.20701798949278125</v>
      </c>
      <c r="CJ174" s="50">
        <f t="shared" si="195"/>
        <v>598.32112254246272</v>
      </c>
      <c r="CK174" s="50">
        <f t="shared" si="196"/>
        <v>3.4</v>
      </c>
      <c r="CL174" s="50">
        <f t="shared" si="197"/>
        <v>0.2412680199607605</v>
      </c>
      <c r="CM174" s="50">
        <f t="shared" si="198"/>
        <v>942.80904158206249</v>
      </c>
      <c r="CN174" s="50">
        <f t="shared" si="199"/>
        <v>3.0909090909090908</v>
      </c>
      <c r="CO174" s="50">
        <f t="shared" si="200"/>
        <v>0.23928508172142338</v>
      </c>
      <c r="CP174">
        <f t="shared" si="201"/>
        <v>2.5678134015116059</v>
      </c>
      <c r="CQ174">
        <f t="shared" si="202"/>
        <v>145.82278368658768</v>
      </c>
      <c r="CR174">
        <f t="shared" si="203"/>
        <v>146</v>
      </c>
    </row>
    <row r="175" spans="1:96" ht="21">
      <c r="A175" s="248"/>
      <c r="B175" s="82" t="s">
        <v>209</v>
      </c>
      <c r="C175" s="90" t="s">
        <v>201</v>
      </c>
      <c r="D175" s="26">
        <v>5</v>
      </c>
      <c r="E175" s="26">
        <v>30</v>
      </c>
      <c r="F175" s="27">
        <f t="shared" si="204"/>
        <v>8</v>
      </c>
      <c r="G175" s="27">
        <f t="shared" si="140"/>
        <v>8</v>
      </c>
      <c r="H175" s="26">
        <v>8</v>
      </c>
      <c r="I175" s="26">
        <v>8</v>
      </c>
      <c r="J175" s="26">
        <v>3</v>
      </c>
      <c r="K175" s="108">
        <v>9</v>
      </c>
      <c r="L175" s="26" t="s">
        <v>294</v>
      </c>
      <c r="M175" s="26">
        <v>1</v>
      </c>
      <c r="N175" s="27" t="str">
        <f t="shared" si="207"/>
        <v>-</v>
      </c>
      <c r="O175" s="26" t="s">
        <v>257</v>
      </c>
      <c r="P175" s="26" t="s">
        <v>257</v>
      </c>
      <c r="Q175" s="26" t="s">
        <v>257</v>
      </c>
      <c r="R175" s="26" t="s">
        <v>257</v>
      </c>
      <c r="S175" s="26" t="s">
        <v>257</v>
      </c>
      <c r="T175" s="99">
        <v>6</v>
      </c>
      <c r="U175" s="26" t="s">
        <v>313</v>
      </c>
      <c r="V175" s="26">
        <v>1</v>
      </c>
      <c r="W175" s="26">
        <v>6</v>
      </c>
      <c r="X175" s="99">
        <v>7</v>
      </c>
      <c r="Y175" s="26">
        <v>1</v>
      </c>
      <c r="Z175" s="28" t="s">
        <v>201</v>
      </c>
      <c r="AA175" s="26">
        <f>'Способности и классы'!$G$27</f>
        <v>1.4</v>
      </c>
      <c r="AB175" s="26">
        <v>0</v>
      </c>
      <c r="AC175" s="29" t="s">
        <v>622</v>
      </c>
      <c r="AD175" s="29"/>
      <c r="AE175" s="26">
        <v>1.4</v>
      </c>
      <c r="AF175" s="26">
        <v>0</v>
      </c>
      <c r="AG175" s="30"/>
      <c r="AH175" s="31">
        <f t="shared" si="141"/>
        <v>9.7465886939571145E-2</v>
      </c>
      <c r="AI175" s="31">
        <f t="shared" si="142"/>
        <v>2999.9999999999995</v>
      </c>
      <c r="AJ175" s="31">
        <f t="shared" si="143"/>
        <v>13.245463306602808</v>
      </c>
      <c r="AK175" s="31">
        <f t="shared" si="144"/>
        <v>0.40588533739218668</v>
      </c>
      <c r="AL175" s="31">
        <f t="shared" si="145"/>
        <v>60</v>
      </c>
      <c r="AM175" s="31">
        <f t="shared" si="146"/>
        <v>3.9507601916140551</v>
      </c>
      <c r="AN175" s="31">
        <f t="shared" si="147"/>
        <v>0.75147611379495427</v>
      </c>
      <c r="AO175" s="31">
        <f t="shared" si="148"/>
        <v>100</v>
      </c>
      <c r="AP175" s="31">
        <f t="shared" si="149"/>
        <v>4.9014837397953483</v>
      </c>
      <c r="AQ175" s="31">
        <f t="shared" si="150"/>
        <v>1.122334455667789</v>
      </c>
      <c r="AR175" s="31">
        <f t="shared" si="151"/>
        <v>14.285714285714288</v>
      </c>
      <c r="AS175" s="31">
        <f t="shared" si="152"/>
        <v>2.7663801877274325</v>
      </c>
      <c r="AT175" s="31">
        <f t="shared" si="153"/>
        <v>1.5531660692951015</v>
      </c>
      <c r="AU175" s="31">
        <f t="shared" si="154"/>
        <v>9.375</v>
      </c>
      <c r="AV175" s="31">
        <f t="shared" si="155"/>
        <v>2.45683896344626</v>
      </c>
      <c r="AW175" s="31">
        <f t="shared" si="156"/>
        <v>2.0434227330779056</v>
      </c>
      <c r="AX175" s="31">
        <f t="shared" si="157"/>
        <v>8.3333333333333339</v>
      </c>
      <c r="AY175" s="31">
        <f t="shared" si="158"/>
        <v>2.4073422243292337</v>
      </c>
      <c r="AZ175" s="31">
        <f t="shared" si="159"/>
        <v>2.5589225589225588</v>
      </c>
      <c r="BA175" s="31">
        <f t="shared" si="160"/>
        <v>6</v>
      </c>
      <c r="BB175" s="31">
        <f t="shared" si="161"/>
        <v>1.9356326238345145</v>
      </c>
      <c r="BC175" s="31">
        <f t="shared" si="162"/>
        <v>3.1953522149600584</v>
      </c>
      <c r="BD175" s="31">
        <f t="shared" si="163"/>
        <v>12.499999999999998</v>
      </c>
      <c r="BE175" s="31">
        <f t="shared" si="164"/>
        <v>3.6540266707098921</v>
      </c>
      <c r="BF175" s="31">
        <f t="shared" si="165"/>
        <v>3.8580246913580241</v>
      </c>
      <c r="BG175" s="31">
        <f t="shared" si="166"/>
        <v>4.2857142857142856</v>
      </c>
      <c r="BH175" s="31">
        <f t="shared" si="167"/>
        <v>1.110857142857143</v>
      </c>
      <c r="BI175" s="31">
        <f t="shared" si="168"/>
        <v>4.7138047138047137</v>
      </c>
      <c r="BJ175" s="31">
        <f t="shared" si="169"/>
        <v>4.2857142857142856</v>
      </c>
      <c r="BK175" s="31">
        <f t="shared" si="170"/>
        <v>0.90918367346938778</v>
      </c>
      <c r="BL175" s="31">
        <f t="shared" si="171"/>
        <v>5.7407407407407405</v>
      </c>
      <c r="BM175" s="31">
        <f t="shared" si="172"/>
        <v>3.75</v>
      </c>
      <c r="BN175" s="31">
        <f t="shared" si="173"/>
        <v>0.65322580645161288</v>
      </c>
      <c r="BO175" s="31">
        <f t="shared" si="174"/>
        <v>6.8068068068068071</v>
      </c>
      <c r="BP175" s="31">
        <f t="shared" si="175"/>
        <v>3.3333333333333335</v>
      </c>
      <c r="BQ175" s="31">
        <f t="shared" si="176"/>
        <v>0.48970588235294116</v>
      </c>
      <c r="BR175" s="31">
        <f t="shared" si="177"/>
        <v>8.305274971941639</v>
      </c>
      <c r="BS175" s="31">
        <f t="shared" si="178"/>
        <v>5.1282051282051277</v>
      </c>
      <c r="BT175" s="31">
        <f t="shared" si="179"/>
        <v>0.63252952809314889</v>
      </c>
      <c r="BU175" s="31">
        <f t="shared" si="180"/>
        <v>9.8765432098765427</v>
      </c>
      <c r="BV175" s="31">
        <f t="shared" si="181"/>
        <v>3</v>
      </c>
      <c r="BW175" s="31">
        <f t="shared" si="182"/>
        <v>0.39714593540869497</v>
      </c>
      <c r="BX175" s="31">
        <f t="shared" si="183"/>
        <v>12.250712250712249</v>
      </c>
      <c r="BY175" s="31">
        <f t="shared" si="184"/>
        <v>2.7272727272727271</v>
      </c>
      <c r="BZ175" s="31">
        <f t="shared" si="185"/>
        <v>0.39104750475291572</v>
      </c>
      <c r="CA175" s="31">
        <f t="shared" si="186"/>
        <v>15.488215488215486</v>
      </c>
      <c r="CB175" s="31">
        <f t="shared" si="187"/>
        <v>2.5</v>
      </c>
      <c r="CC175" s="31">
        <f t="shared" si="188"/>
        <v>0.40176242168508103</v>
      </c>
      <c r="CD175" s="31">
        <f t="shared" si="189"/>
        <v>19.103313840155945</v>
      </c>
      <c r="CE175" s="31">
        <f t="shared" si="190"/>
        <v>2.5</v>
      </c>
      <c r="CF175" s="31">
        <f t="shared" si="191"/>
        <v>0.4433355107211156</v>
      </c>
      <c r="CG175" s="31">
        <f t="shared" si="192"/>
        <v>25.679012345679013</v>
      </c>
      <c r="CH175" s="31">
        <f t="shared" si="193"/>
        <v>2.3076923076923075</v>
      </c>
      <c r="CI175" s="31">
        <f t="shared" si="194"/>
        <v>0.4570038571400043</v>
      </c>
      <c r="CJ175" s="31">
        <f t="shared" si="195"/>
        <v>33.950617283950614</v>
      </c>
      <c r="CK175" s="31">
        <f t="shared" si="196"/>
        <v>2.1428571428571428</v>
      </c>
      <c r="CL175" s="31">
        <f t="shared" si="197"/>
        <v>0.46777824979296079</v>
      </c>
      <c r="CM175" s="31">
        <f t="shared" si="198"/>
        <v>55.55555555555555</v>
      </c>
      <c r="CN175" s="31">
        <f t="shared" si="199"/>
        <v>2</v>
      </c>
      <c r="CO175" s="31">
        <f t="shared" si="200"/>
        <v>0.43558771746928626</v>
      </c>
      <c r="CP175">
        <f t="shared" si="201"/>
        <v>2.5800988352232332</v>
      </c>
      <c r="CQ175">
        <f t="shared" si="202"/>
        <v>146.10145367327124</v>
      </c>
      <c r="CR175">
        <f t="shared" si="203"/>
        <v>147</v>
      </c>
    </row>
    <row r="176" spans="1:96" ht="21">
      <c r="A176" s="248"/>
      <c r="B176" s="125" t="s">
        <v>31</v>
      </c>
      <c r="C176" s="92" t="s">
        <v>45</v>
      </c>
      <c r="D176" s="63">
        <v>5</v>
      </c>
      <c r="E176" s="63">
        <v>16</v>
      </c>
      <c r="F176" s="64" t="str">
        <f t="shared" si="204"/>
        <v>5-7</v>
      </c>
      <c r="G176" s="64">
        <f t="shared" si="140"/>
        <v>6</v>
      </c>
      <c r="H176" s="63">
        <v>5</v>
      </c>
      <c r="I176" s="63">
        <v>7</v>
      </c>
      <c r="J176" s="63">
        <v>1</v>
      </c>
      <c r="K176" s="110">
        <v>9</v>
      </c>
      <c r="L176" s="63" t="s">
        <v>272</v>
      </c>
      <c r="M176" s="63">
        <v>1</v>
      </c>
      <c r="N176" s="64" t="str">
        <f t="shared" si="207"/>
        <v>-</v>
      </c>
      <c r="O176" s="63" t="s">
        <v>257</v>
      </c>
      <c r="P176" s="63" t="s">
        <v>257</v>
      </c>
      <c r="Q176" s="63" t="s">
        <v>257</v>
      </c>
      <c r="R176" s="63" t="s">
        <v>257</v>
      </c>
      <c r="S176" s="63" t="s">
        <v>257</v>
      </c>
      <c r="T176" s="101">
        <v>18</v>
      </c>
      <c r="U176" s="63" t="s">
        <v>315</v>
      </c>
      <c r="V176" s="63">
        <v>1</v>
      </c>
      <c r="W176" s="63">
        <v>4</v>
      </c>
      <c r="X176" s="101">
        <v>9</v>
      </c>
      <c r="Y176" s="63">
        <v>1</v>
      </c>
      <c r="Z176" s="65" t="s">
        <v>233</v>
      </c>
      <c r="AA176" s="63">
        <f>'Способности и классы'!$G$28</f>
        <v>1.1499999999999999</v>
      </c>
      <c r="AB176" s="63">
        <v>0</v>
      </c>
      <c r="AC176" s="66" t="s">
        <v>594</v>
      </c>
      <c r="AD176" s="66"/>
      <c r="AE176" s="63">
        <v>2.3199999999999998</v>
      </c>
      <c r="AF176" s="63">
        <v>0</v>
      </c>
      <c r="AG176" s="67"/>
      <c r="AH176" s="68">
        <f t="shared" si="141"/>
        <v>0.17543859649122806</v>
      </c>
      <c r="AI176" s="68">
        <f t="shared" si="142"/>
        <v>3200.0000000000005</v>
      </c>
      <c r="AJ176" s="68">
        <f t="shared" si="143"/>
        <v>11.621340031557166</v>
      </c>
      <c r="AK176" s="68">
        <f t="shared" si="144"/>
        <v>0.72727272727272729</v>
      </c>
      <c r="AL176" s="68">
        <f t="shared" si="145"/>
        <v>2133.333333333333</v>
      </c>
      <c r="AM176" s="68">
        <f t="shared" si="146"/>
        <v>8.9851305126460588</v>
      </c>
      <c r="AN176" s="68">
        <f t="shared" si="147"/>
        <v>1.346153846153846</v>
      </c>
      <c r="AO176" s="68">
        <f t="shared" si="148"/>
        <v>4266.666666666667</v>
      </c>
      <c r="AP176" s="68">
        <f t="shared" si="149"/>
        <v>13.734822651096691</v>
      </c>
      <c r="AQ176" s="68">
        <f t="shared" si="150"/>
        <v>2.0408163265306123</v>
      </c>
      <c r="AR176" s="68">
        <f t="shared" si="151"/>
        <v>32</v>
      </c>
      <c r="AS176" s="68">
        <f t="shared" si="152"/>
        <v>3.0070345866001822</v>
      </c>
      <c r="AT176" s="68">
        <f t="shared" si="153"/>
        <v>2.8260869565217392</v>
      </c>
      <c r="AU176" s="68">
        <f t="shared" si="154"/>
        <v>26.666666666666668</v>
      </c>
      <c r="AV176" s="68">
        <f t="shared" si="155"/>
        <v>3.071790591153218</v>
      </c>
      <c r="AW176" s="68">
        <f t="shared" si="156"/>
        <v>3.6363636363636362</v>
      </c>
      <c r="AX176" s="68">
        <f t="shared" si="157"/>
        <v>22.857142857142858</v>
      </c>
      <c r="AY176" s="68">
        <f t="shared" si="158"/>
        <v>3.1547986607802505</v>
      </c>
      <c r="AZ176" s="68">
        <f t="shared" si="159"/>
        <v>4.6341463414634152</v>
      </c>
      <c r="BA176" s="68">
        <f t="shared" si="160"/>
        <v>20</v>
      </c>
      <c r="BB176" s="68">
        <f t="shared" si="161"/>
        <v>3.105787193641659</v>
      </c>
      <c r="BC176" s="68">
        <f t="shared" si="162"/>
        <v>5.7894736842105265</v>
      </c>
      <c r="BD176" s="68">
        <f t="shared" si="163"/>
        <v>20</v>
      </c>
      <c r="BE176" s="68">
        <f t="shared" si="164"/>
        <v>3.2469183372264956</v>
      </c>
      <c r="BF176" s="68">
        <f t="shared" si="165"/>
        <v>6.9444444444444446</v>
      </c>
      <c r="BG176" s="68">
        <f t="shared" si="166"/>
        <v>8</v>
      </c>
      <c r="BH176" s="68">
        <f t="shared" si="167"/>
        <v>1.1519999999999999</v>
      </c>
      <c r="BI176" s="68">
        <f t="shared" si="168"/>
        <v>9.4276094276094291</v>
      </c>
      <c r="BJ176" s="68">
        <f t="shared" si="169"/>
        <v>8</v>
      </c>
      <c r="BK176" s="68">
        <f t="shared" si="170"/>
        <v>0.84857142857142842</v>
      </c>
      <c r="BL176" s="68">
        <f t="shared" si="171"/>
        <v>12.916666666666664</v>
      </c>
      <c r="BM176" s="68">
        <f t="shared" si="172"/>
        <v>8</v>
      </c>
      <c r="BN176" s="68">
        <f t="shared" si="173"/>
        <v>0.61935483870967756</v>
      </c>
      <c r="BO176" s="68">
        <f t="shared" si="174"/>
        <v>17.346938775510207</v>
      </c>
      <c r="BP176" s="68">
        <f t="shared" si="175"/>
        <v>8</v>
      </c>
      <c r="BQ176" s="68">
        <f t="shared" si="176"/>
        <v>0.46117647058823524</v>
      </c>
      <c r="BR176" s="68">
        <f t="shared" si="177"/>
        <v>24.666666666666668</v>
      </c>
      <c r="BS176" s="68">
        <f t="shared" si="178"/>
        <v>12.307692307692307</v>
      </c>
      <c r="BT176" s="68">
        <f t="shared" si="179"/>
        <v>0.51661005772896773</v>
      </c>
      <c r="BU176" s="68">
        <f t="shared" si="180"/>
        <v>36.36363636363636</v>
      </c>
      <c r="BV176" s="68">
        <f t="shared" si="181"/>
        <v>5.333333333333333</v>
      </c>
      <c r="BW176" s="68">
        <f t="shared" si="182"/>
        <v>0.22589512150188312</v>
      </c>
      <c r="BX176" s="68">
        <f t="shared" si="183"/>
        <v>56.578947368421055</v>
      </c>
      <c r="BY176" s="68">
        <f t="shared" si="184"/>
        <v>5.333333333333333</v>
      </c>
      <c r="BZ176" s="68">
        <f t="shared" si="185"/>
        <v>0.228541416809277</v>
      </c>
      <c r="CA176" s="68">
        <f t="shared" si="186"/>
        <v>90.196078431372541</v>
      </c>
      <c r="CB176" s="68">
        <f t="shared" si="187"/>
        <v>5.333333333333333</v>
      </c>
      <c r="CC176" s="68">
        <f t="shared" si="188"/>
        <v>0.24316750354973152</v>
      </c>
      <c r="CD176" s="68">
        <f t="shared" si="189"/>
        <v>175.00000000000006</v>
      </c>
      <c r="CE176" s="68">
        <f t="shared" si="190"/>
        <v>5.333333333333333</v>
      </c>
      <c r="CF176" s="68">
        <f t="shared" si="191"/>
        <v>0.24750516806003858</v>
      </c>
      <c r="CG176" s="68">
        <f t="shared" si="192"/>
        <v>472.7272727272728</v>
      </c>
      <c r="CH176" s="68">
        <f t="shared" si="193"/>
        <v>5.333333333333333</v>
      </c>
      <c r="CI176" s="68">
        <f t="shared" si="194"/>
        <v>0.23282312952861908</v>
      </c>
      <c r="CJ176" s="68">
        <f t="shared" si="195"/>
        <v>1222.222222222221</v>
      </c>
      <c r="CK176" s="68">
        <f t="shared" si="196"/>
        <v>4</v>
      </c>
      <c r="CL176" s="68">
        <f t="shared" si="197"/>
        <v>0.20730042825657735</v>
      </c>
      <c r="CM176" s="68">
        <f t="shared" si="198"/>
        <v>47999.999999999956</v>
      </c>
      <c r="CN176" s="68">
        <f t="shared" si="199"/>
        <v>4</v>
      </c>
      <c r="CO176" s="68">
        <f t="shared" si="200"/>
        <v>9.5544279220436693E-2</v>
      </c>
      <c r="CP176">
        <f t="shared" si="201"/>
        <v>2.6314248080109164</v>
      </c>
      <c r="CQ176">
        <f t="shared" si="202"/>
        <v>147.25714829113051</v>
      </c>
      <c r="CR176">
        <f t="shared" si="203"/>
        <v>148</v>
      </c>
    </row>
    <row r="177" spans="1:96" ht="21">
      <c r="A177" s="248"/>
      <c r="B177" s="78" t="s">
        <v>99</v>
      </c>
      <c r="C177" s="86" t="s">
        <v>92</v>
      </c>
      <c r="D177" s="57">
        <v>6</v>
      </c>
      <c r="E177" s="57">
        <v>20</v>
      </c>
      <c r="F177" s="58" t="str">
        <f t="shared" si="204"/>
        <v>6-8</v>
      </c>
      <c r="G177" s="58">
        <f t="shared" si="140"/>
        <v>7</v>
      </c>
      <c r="H177" s="57">
        <v>6</v>
      </c>
      <c r="I177" s="57">
        <v>8</v>
      </c>
      <c r="J177" s="57">
        <v>1</v>
      </c>
      <c r="K177" s="104">
        <v>11</v>
      </c>
      <c r="L177" s="57" t="s">
        <v>271</v>
      </c>
      <c r="M177" s="57">
        <v>1</v>
      </c>
      <c r="N177" s="58" t="str">
        <f t="shared" si="207"/>
        <v>-</v>
      </c>
      <c r="O177" s="57" t="s">
        <v>257</v>
      </c>
      <c r="P177" s="57" t="s">
        <v>257</v>
      </c>
      <c r="Q177" s="57" t="s">
        <v>257</v>
      </c>
      <c r="R177" s="57" t="s">
        <v>257</v>
      </c>
      <c r="S177" s="57" t="s">
        <v>257</v>
      </c>
      <c r="T177" s="95">
        <v>9</v>
      </c>
      <c r="U177" s="57" t="s">
        <v>325</v>
      </c>
      <c r="V177" s="57">
        <v>1</v>
      </c>
      <c r="W177" s="57">
        <v>5</v>
      </c>
      <c r="X177" s="95">
        <v>15</v>
      </c>
      <c r="Y177" s="57">
        <v>1</v>
      </c>
      <c r="Z177" s="59" t="s">
        <v>255</v>
      </c>
      <c r="AA177" s="57">
        <f>'Способности и классы'!$G$14</f>
        <v>1.5</v>
      </c>
      <c r="AB177" s="57">
        <v>0</v>
      </c>
      <c r="AC177" s="60" t="s">
        <v>513</v>
      </c>
      <c r="AD177" s="60" t="s">
        <v>598</v>
      </c>
      <c r="AE177" s="57">
        <f>1.165*1.6</f>
        <v>1.8640000000000001</v>
      </c>
      <c r="AF177" s="57">
        <v>0</v>
      </c>
      <c r="AG177" s="61"/>
      <c r="AH177" s="62">
        <f t="shared" si="141"/>
        <v>0.14925373134328357</v>
      </c>
      <c r="AI177" s="62">
        <f t="shared" si="142"/>
        <v>15999.999999999985</v>
      </c>
      <c r="AJ177" s="62">
        <f t="shared" si="143"/>
        <v>18.094587889059479</v>
      </c>
      <c r="AK177" s="62">
        <f t="shared" si="144"/>
        <v>0.625</v>
      </c>
      <c r="AL177" s="62">
        <f t="shared" si="145"/>
        <v>399.99999999999966</v>
      </c>
      <c r="AM177" s="62">
        <f t="shared" si="146"/>
        <v>5.9115244865255638</v>
      </c>
      <c r="AN177" s="62">
        <f t="shared" si="147"/>
        <v>1.1475409836065575</v>
      </c>
      <c r="AO177" s="62">
        <f t="shared" si="148"/>
        <v>66.666666666666671</v>
      </c>
      <c r="AP177" s="62">
        <f t="shared" si="149"/>
        <v>3.7440847796687335</v>
      </c>
      <c r="AQ177" s="62">
        <f t="shared" si="150"/>
        <v>1.7543859649122806</v>
      </c>
      <c r="AR177" s="62">
        <f t="shared" si="151"/>
        <v>199.99999999999983</v>
      </c>
      <c r="AS177" s="62">
        <f t="shared" si="152"/>
        <v>6.6490858520265625</v>
      </c>
      <c r="AT177" s="62">
        <f t="shared" si="153"/>
        <v>2.4074074074074074</v>
      </c>
      <c r="AU177" s="62">
        <f t="shared" si="154"/>
        <v>133.3333333333332</v>
      </c>
      <c r="AV177" s="62">
        <f t="shared" si="155"/>
        <v>7.4420840753525033</v>
      </c>
      <c r="AW177" s="62">
        <f t="shared" si="156"/>
        <v>3.1372549019607847</v>
      </c>
      <c r="AX177" s="62">
        <f t="shared" si="157"/>
        <v>50.000000000000014</v>
      </c>
      <c r="AY177" s="62">
        <f t="shared" si="158"/>
        <v>5.6430334367765997</v>
      </c>
      <c r="AZ177" s="62">
        <f t="shared" si="159"/>
        <v>3.9583333333333335</v>
      </c>
      <c r="BA177" s="62">
        <f t="shared" si="160"/>
        <v>25.000000000000007</v>
      </c>
      <c r="BB177" s="62">
        <f t="shared" si="161"/>
        <v>4.1718763214896626</v>
      </c>
      <c r="BC177" s="62">
        <f t="shared" si="162"/>
        <v>4.8888888888888893</v>
      </c>
      <c r="BD177" s="62">
        <f t="shared" si="163"/>
        <v>10</v>
      </c>
      <c r="BE177" s="62">
        <f t="shared" si="164"/>
        <v>1.9735600317648385</v>
      </c>
      <c r="BF177" s="62">
        <f t="shared" si="165"/>
        <v>5.9523809523809526</v>
      </c>
      <c r="BG177" s="62">
        <f t="shared" si="166"/>
        <v>10</v>
      </c>
      <c r="BH177" s="62">
        <f t="shared" si="167"/>
        <v>1.68</v>
      </c>
      <c r="BI177" s="62">
        <f t="shared" si="168"/>
        <v>7.3684210526315796</v>
      </c>
      <c r="BJ177" s="62">
        <f t="shared" si="169"/>
        <v>6.666666666666667</v>
      </c>
      <c r="BK177" s="62">
        <f t="shared" si="170"/>
        <v>0.90476190476190477</v>
      </c>
      <c r="BL177" s="62">
        <f t="shared" si="171"/>
        <v>8.8571428571428577</v>
      </c>
      <c r="BM177" s="62">
        <f t="shared" si="172"/>
        <v>4.7619047619047619</v>
      </c>
      <c r="BN177" s="62">
        <f t="shared" si="173"/>
        <v>0.5376344086021505</v>
      </c>
      <c r="BO177" s="62">
        <f t="shared" si="174"/>
        <v>11.805555555555554</v>
      </c>
      <c r="BP177" s="62">
        <f t="shared" si="175"/>
        <v>4.0816326530612246</v>
      </c>
      <c r="BQ177" s="62">
        <f t="shared" si="176"/>
        <v>0.34573829531812733</v>
      </c>
      <c r="BR177" s="62">
        <f t="shared" si="177"/>
        <v>15.948275862068966</v>
      </c>
      <c r="BS177" s="62">
        <f t="shared" si="178"/>
        <v>3.8461538461538458</v>
      </c>
      <c r="BT177" s="62">
        <f t="shared" si="179"/>
        <v>0.25893888120093095</v>
      </c>
      <c r="BU177" s="62">
        <f t="shared" si="180"/>
        <v>21.978021978021982</v>
      </c>
      <c r="BV177" s="62">
        <f t="shared" si="181"/>
        <v>2.7777777777777777</v>
      </c>
      <c r="BW177" s="62">
        <f t="shared" si="182"/>
        <v>0.20129101710321148</v>
      </c>
      <c r="BX177" s="62">
        <f t="shared" si="183"/>
        <v>31.159420289855074</v>
      </c>
      <c r="BY177" s="62">
        <f t="shared" si="184"/>
        <v>2.2222222222222223</v>
      </c>
      <c r="BZ177" s="62">
        <f t="shared" si="185"/>
        <v>0.1919768330962178</v>
      </c>
      <c r="CA177" s="62">
        <f t="shared" si="186"/>
        <v>46</v>
      </c>
      <c r="CB177" s="62">
        <f t="shared" si="187"/>
        <v>2</v>
      </c>
      <c r="CC177" s="62">
        <f t="shared" si="188"/>
        <v>0.20851441405707477</v>
      </c>
      <c r="CD177" s="62">
        <f t="shared" si="189"/>
        <v>76.562499999999986</v>
      </c>
      <c r="CE177" s="62">
        <f t="shared" si="190"/>
        <v>2</v>
      </c>
      <c r="CF177" s="62">
        <f t="shared" si="191"/>
        <v>0.23270491481604547</v>
      </c>
      <c r="CG177" s="62">
        <f t="shared" si="192"/>
        <v>133.33333333333331</v>
      </c>
      <c r="CH177" s="62">
        <f t="shared" si="193"/>
        <v>1.8181818181818181</v>
      </c>
      <c r="CI177" s="62">
        <f t="shared" si="194"/>
        <v>0.24761504944280374</v>
      </c>
      <c r="CJ177" s="62">
        <f t="shared" si="195"/>
        <v>275.00000000000006</v>
      </c>
      <c r="CK177" s="62">
        <f t="shared" si="196"/>
        <v>1.8181818181818181</v>
      </c>
      <c r="CL177" s="62">
        <f t="shared" si="197"/>
        <v>0.25152651271451071</v>
      </c>
      <c r="CM177" s="62">
        <f t="shared" si="198"/>
        <v>24000.000000000004</v>
      </c>
      <c r="CN177" s="62">
        <f t="shared" si="199"/>
        <v>1.6666666666666667</v>
      </c>
      <c r="CO177" s="62">
        <f t="shared" si="200"/>
        <v>9.1287092917527693E-2</v>
      </c>
      <c r="CP177">
        <f t="shared" si="201"/>
        <v>2.7049403178800104</v>
      </c>
      <c r="CQ177">
        <f t="shared" si="202"/>
        <v>148.889158340687</v>
      </c>
      <c r="CR177">
        <f t="shared" si="203"/>
        <v>149</v>
      </c>
    </row>
    <row r="178" spans="1:96" ht="45">
      <c r="A178" s="248"/>
      <c r="B178" s="77" t="s">
        <v>119</v>
      </c>
      <c r="C178" s="85" t="s">
        <v>112</v>
      </c>
      <c r="D178" s="20">
        <v>5</v>
      </c>
      <c r="E178" s="20">
        <v>20</v>
      </c>
      <c r="F178" s="21" t="str">
        <f t="shared" si="204"/>
        <v>7-8</v>
      </c>
      <c r="G178" s="21">
        <f t="shared" si="140"/>
        <v>7.5</v>
      </c>
      <c r="H178" s="20">
        <v>7</v>
      </c>
      <c r="I178" s="20">
        <v>8</v>
      </c>
      <c r="J178" s="20">
        <v>1</v>
      </c>
      <c r="K178" s="103">
        <v>9</v>
      </c>
      <c r="L178" s="20" t="s">
        <v>279</v>
      </c>
      <c r="M178" s="20">
        <v>1</v>
      </c>
      <c r="N178" s="21" t="str">
        <f t="shared" si="207"/>
        <v>-</v>
      </c>
      <c r="O178" s="20" t="s">
        <v>257</v>
      </c>
      <c r="P178" s="20" t="s">
        <v>257</v>
      </c>
      <c r="Q178" s="20" t="s">
        <v>257</v>
      </c>
      <c r="R178" s="20" t="s">
        <v>257</v>
      </c>
      <c r="S178" s="20" t="s">
        <v>257</v>
      </c>
      <c r="T178" s="94">
        <v>17</v>
      </c>
      <c r="U178" s="20" t="s">
        <v>326</v>
      </c>
      <c r="V178" s="20">
        <v>1</v>
      </c>
      <c r="W178" s="20">
        <v>5</v>
      </c>
      <c r="X178" s="94">
        <v>4</v>
      </c>
      <c r="Y178" s="20">
        <v>1</v>
      </c>
      <c r="Z178" s="22" t="s">
        <v>231</v>
      </c>
      <c r="AA178" s="20">
        <f>'Способности и классы'!$G$16</f>
        <v>1.4</v>
      </c>
      <c r="AB178" s="20">
        <v>0</v>
      </c>
      <c r="AC178" s="23" t="s">
        <v>283</v>
      </c>
      <c r="AD178" s="23" t="s">
        <v>661</v>
      </c>
      <c r="AE178" s="20">
        <f>1.2*1.4</f>
        <v>1.68</v>
      </c>
      <c r="AF178" s="20">
        <v>0</v>
      </c>
      <c r="AG178" s="24"/>
      <c r="AH178" s="25">
        <f t="shared" si="141"/>
        <v>0.1388888888888889</v>
      </c>
      <c r="AI178" s="25">
        <f t="shared" si="142"/>
        <v>1142.8571428571429</v>
      </c>
      <c r="AJ178" s="25">
        <f t="shared" si="143"/>
        <v>9.5242571113034593</v>
      </c>
      <c r="AK178" s="25">
        <f t="shared" si="144"/>
        <v>0.58823529411764708</v>
      </c>
      <c r="AL178" s="25">
        <f t="shared" si="145"/>
        <v>999.99999999999977</v>
      </c>
      <c r="AM178" s="25">
        <f t="shared" si="146"/>
        <v>7.7334530521220985</v>
      </c>
      <c r="AN178" s="25">
        <f t="shared" si="147"/>
        <v>1.0769230769230769</v>
      </c>
      <c r="AO178" s="25">
        <f t="shared" si="148"/>
        <v>5333.3333333333339</v>
      </c>
      <c r="AP178" s="25">
        <f t="shared" si="149"/>
        <v>15.878686140154546</v>
      </c>
      <c r="AQ178" s="25">
        <f t="shared" si="150"/>
        <v>1.639344262295082</v>
      </c>
      <c r="AR178" s="25">
        <f t="shared" si="151"/>
        <v>20</v>
      </c>
      <c r="AS178" s="25">
        <f t="shared" si="152"/>
        <v>2.7198436055511106</v>
      </c>
      <c r="AT178" s="25">
        <f t="shared" si="153"/>
        <v>2.2413793103448278</v>
      </c>
      <c r="AU178" s="25">
        <f t="shared" si="154"/>
        <v>20</v>
      </c>
      <c r="AV178" s="25">
        <f t="shared" si="155"/>
        <v>2.9871519752227074</v>
      </c>
      <c r="AW178" s="25">
        <f t="shared" si="156"/>
        <v>2.9090909090909092</v>
      </c>
      <c r="AX178" s="25">
        <f t="shared" si="157"/>
        <v>20</v>
      </c>
      <c r="AY178" s="25">
        <f t="shared" si="158"/>
        <v>3.3365331111194232</v>
      </c>
      <c r="AZ178" s="25">
        <f t="shared" si="159"/>
        <v>3.7254901960784315</v>
      </c>
      <c r="BA178" s="25">
        <f t="shared" si="160"/>
        <v>10</v>
      </c>
      <c r="BB178" s="25">
        <f t="shared" si="161"/>
        <v>2.1494772144602901</v>
      </c>
      <c r="BC178" s="25">
        <f t="shared" si="162"/>
        <v>4.5833333333333339</v>
      </c>
      <c r="BD178" s="25">
        <f t="shared" si="163"/>
        <v>25</v>
      </c>
      <c r="BE178" s="25">
        <f t="shared" si="164"/>
        <v>5.0109565496818833</v>
      </c>
      <c r="BF178" s="25">
        <f t="shared" si="165"/>
        <v>5.5555555555555554</v>
      </c>
      <c r="BG178" s="25">
        <f t="shared" si="166"/>
        <v>10</v>
      </c>
      <c r="BH178" s="25">
        <f t="shared" si="167"/>
        <v>1.8</v>
      </c>
      <c r="BI178" s="25">
        <f t="shared" si="168"/>
        <v>7.588075880758808</v>
      </c>
      <c r="BJ178" s="25">
        <f t="shared" si="169"/>
        <v>10</v>
      </c>
      <c r="BK178" s="25">
        <f t="shared" si="170"/>
        <v>1.3178571428571428</v>
      </c>
      <c r="BL178" s="25">
        <f t="shared" si="171"/>
        <v>10.197368421052632</v>
      </c>
      <c r="BM178" s="25">
        <f t="shared" si="172"/>
        <v>6.666666666666667</v>
      </c>
      <c r="BN178" s="25">
        <f t="shared" si="173"/>
        <v>0.65376344086021509</v>
      </c>
      <c r="BO178" s="25">
        <f t="shared" si="174"/>
        <v>14.285714285714286</v>
      </c>
      <c r="BP178" s="25">
        <f t="shared" si="175"/>
        <v>6.666666666666667</v>
      </c>
      <c r="BQ178" s="25">
        <f t="shared" si="176"/>
        <v>0.46666666666666667</v>
      </c>
      <c r="BR178" s="25">
        <f t="shared" si="177"/>
        <v>19.892473118279572</v>
      </c>
      <c r="BS178" s="25">
        <f t="shared" si="178"/>
        <v>10.256410256410255</v>
      </c>
      <c r="BT178" s="25">
        <f t="shared" si="179"/>
        <v>0.53295589984418357</v>
      </c>
      <c r="BU178" s="25">
        <f t="shared" si="180"/>
        <v>28.571428571428573</v>
      </c>
      <c r="BV178" s="25">
        <f t="shared" si="181"/>
        <v>6.666666666666667</v>
      </c>
      <c r="BW178" s="25">
        <f t="shared" si="182"/>
        <v>0.32372930031277447</v>
      </c>
      <c r="BX178" s="25">
        <f t="shared" si="183"/>
        <v>44.791666666666671</v>
      </c>
      <c r="BY178" s="25">
        <f t="shared" si="184"/>
        <v>5</v>
      </c>
      <c r="BZ178" s="25">
        <f t="shared" si="185"/>
        <v>0.25401419603791736</v>
      </c>
      <c r="CA178" s="25">
        <f t="shared" si="186"/>
        <v>73.015873015872998</v>
      </c>
      <c r="CB178" s="25">
        <f t="shared" si="187"/>
        <v>5</v>
      </c>
      <c r="CC178" s="25">
        <f t="shared" si="188"/>
        <v>0.26168351279659413</v>
      </c>
      <c r="CD178" s="25">
        <f t="shared" si="189"/>
        <v>136.11111111111114</v>
      </c>
      <c r="CE178" s="25">
        <f t="shared" si="190"/>
        <v>5</v>
      </c>
      <c r="CF178" s="25">
        <f t="shared" si="191"/>
        <v>0.26670463915636894</v>
      </c>
      <c r="CG178" s="25">
        <f t="shared" si="192"/>
        <v>371.42857142857156</v>
      </c>
      <c r="CH178" s="25">
        <f t="shared" si="193"/>
        <v>5</v>
      </c>
      <c r="CI178" s="25">
        <f t="shared" si="194"/>
        <v>0.24657882362453412</v>
      </c>
      <c r="CJ178" s="25">
        <f t="shared" si="195"/>
        <v>999.99999999999898</v>
      </c>
      <c r="CK178" s="25">
        <f t="shared" si="196"/>
        <v>5</v>
      </c>
      <c r="CL178" s="25">
        <f t="shared" si="197"/>
        <v>0.23292534702239079</v>
      </c>
      <c r="CM178" s="25">
        <f t="shared" si="198"/>
        <v>47999.999999999956</v>
      </c>
      <c r="CN178" s="25">
        <f t="shared" si="199"/>
        <v>4</v>
      </c>
      <c r="CO178" s="25">
        <f t="shared" si="200"/>
        <v>9.5544279220436693E-2</v>
      </c>
      <c r="CP178">
        <f t="shared" si="201"/>
        <v>2.7115812021997878</v>
      </c>
      <c r="CQ178">
        <f t="shared" si="202"/>
        <v>149.03526557653279</v>
      </c>
      <c r="CR178">
        <f t="shared" si="203"/>
        <v>150</v>
      </c>
    </row>
    <row r="179" spans="1:96" ht="30">
      <c r="A179" s="248"/>
      <c r="B179" s="78" t="s">
        <v>99</v>
      </c>
      <c r="C179" s="86" t="s">
        <v>292</v>
      </c>
      <c r="D179" s="57">
        <v>5</v>
      </c>
      <c r="E179" s="57">
        <v>24</v>
      </c>
      <c r="F179" s="58" t="str">
        <f t="shared" ref="F179:F210" si="208">IF(H179=I179,H179,H179&amp;"-"&amp;I179)</f>
        <v>5-9</v>
      </c>
      <c r="G179" s="58">
        <f t="shared" si="140"/>
        <v>7</v>
      </c>
      <c r="H179" s="57">
        <v>5</v>
      </c>
      <c r="I179" s="57">
        <v>9</v>
      </c>
      <c r="J179" s="57">
        <v>1</v>
      </c>
      <c r="K179" s="104">
        <v>9</v>
      </c>
      <c r="L179" s="57" t="s">
        <v>280</v>
      </c>
      <c r="M179" s="57">
        <v>1</v>
      </c>
      <c r="N179" s="58"/>
      <c r="O179" s="57"/>
      <c r="P179" s="57"/>
      <c r="Q179" s="57"/>
      <c r="R179" s="57"/>
      <c r="S179" s="57"/>
      <c r="T179" s="95">
        <v>6</v>
      </c>
      <c r="U179" s="57" t="s">
        <v>310</v>
      </c>
      <c r="V179" s="57">
        <v>1</v>
      </c>
      <c r="W179" s="57">
        <v>5</v>
      </c>
      <c r="X179" s="95">
        <v>9</v>
      </c>
      <c r="Y179" s="57">
        <v>2</v>
      </c>
      <c r="Z179" s="59" t="s">
        <v>231</v>
      </c>
      <c r="AA179" s="57">
        <f>'Способности и классы'!$G$16</f>
        <v>1.4</v>
      </c>
      <c r="AB179" s="57">
        <v>0</v>
      </c>
      <c r="AC179" s="60" t="s">
        <v>782</v>
      </c>
      <c r="AD179" s="60"/>
      <c r="AE179" s="57">
        <f>1.85*1.375</f>
        <v>2.5437500000000002</v>
      </c>
      <c r="AF179" s="57">
        <v>24</v>
      </c>
      <c r="AG179" s="61"/>
      <c r="AH179" s="62">
        <f t="shared" si="141"/>
        <v>0.10553832555023096</v>
      </c>
      <c r="AI179" s="62">
        <f t="shared" si="142"/>
        <v>4800.0000000000009</v>
      </c>
      <c r="AJ179" s="62">
        <f t="shared" si="143"/>
        <v>14.603527051274254</v>
      </c>
      <c r="AK179" s="62">
        <f t="shared" si="144"/>
        <v>0.44194173824159216</v>
      </c>
      <c r="AL179" s="62">
        <f t="shared" si="145"/>
        <v>79.999999999999986</v>
      </c>
      <c r="AM179" s="62">
        <f t="shared" si="146"/>
        <v>4.1770951297096559</v>
      </c>
      <c r="AN179" s="62">
        <f t="shared" si="147"/>
        <v>0.81143401119767755</v>
      </c>
      <c r="AO179" s="62">
        <f t="shared" si="148"/>
        <v>80</v>
      </c>
      <c r="AP179" s="62">
        <f t="shared" si="149"/>
        <v>4.4462814840955742</v>
      </c>
      <c r="AQ179" s="62">
        <f t="shared" si="150"/>
        <v>1.240538212607978</v>
      </c>
      <c r="AR179" s="62">
        <f t="shared" si="151"/>
        <v>16</v>
      </c>
      <c r="AS179" s="62">
        <f t="shared" si="152"/>
        <v>2.7810188621816083</v>
      </c>
      <c r="AT179" s="62">
        <f t="shared" si="153"/>
        <v>1.7022941028565033</v>
      </c>
      <c r="AU179" s="62">
        <f t="shared" si="154"/>
        <v>10</v>
      </c>
      <c r="AV179" s="62">
        <f t="shared" si="155"/>
        <v>2.4237214292860778</v>
      </c>
      <c r="AW179" s="62">
        <f t="shared" si="156"/>
        <v>2.2183742154872079</v>
      </c>
      <c r="AX179" s="62">
        <f t="shared" si="157"/>
        <v>8.5714285714285712</v>
      </c>
      <c r="AY179" s="62">
        <f t="shared" si="158"/>
        <v>2.3274829113638562</v>
      </c>
      <c r="AZ179" s="62">
        <f t="shared" si="159"/>
        <v>2.7989643421967507</v>
      </c>
      <c r="BA179" s="62">
        <f t="shared" si="160"/>
        <v>6</v>
      </c>
      <c r="BB179" s="62">
        <f t="shared" si="161"/>
        <v>1.805694439189762</v>
      </c>
      <c r="BC179" s="62">
        <f t="shared" si="162"/>
        <v>3.456966485800899</v>
      </c>
      <c r="BD179" s="62">
        <f t="shared" si="163"/>
        <v>9.9999999999999982</v>
      </c>
      <c r="BE179" s="62">
        <f t="shared" si="164"/>
        <v>2.7430870461025698</v>
      </c>
      <c r="BF179" s="62">
        <f t="shared" si="165"/>
        <v>4.2089689356342115</v>
      </c>
      <c r="BG179" s="62">
        <f t="shared" si="166"/>
        <v>3.4285714285714284</v>
      </c>
      <c r="BH179" s="62">
        <f t="shared" si="167"/>
        <v>0.81458701192690275</v>
      </c>
      <c r="BI179" s="62">
        <f t="shared" si="168"/>
        <v>5.7891783255038973</v>
      </c>
      <c r="BJ179" s="62">
        <f t="shared" si="169"/>
        <v>3.4285714285714284</v>
      </c>
      <c r="BK179" s="62">
        <f t="shared" si="170"/>
        <v>0.59223800612032473</v>
      </c>
      <c r="BL179" s="62">
        <f t="shared" si="171"/>
        <v>7.8286822202796325</v>
      </c>
      <c r="BM179" s="62">
        <f t="shared" si="172"/>
        <v>3</v>
      </c>
      <c r="BN179" s="62">
        <f t="shared" si="173"/>
        <v>0.3832062556107742</v>
      </c>
      <c r="BO179" s="62">
        <f t="shared" si="174"/>
        <v>10.73287078586724</v>
      </c>
      <c r="BP179" s="62">
        <f t="shared" si="175"/>
        <v>2.6666666666666665</v>
      </c>
      <c r="BQ179" s="62">
        <f t="shared" si="176"/>
        <v>0.24845791213456725</v>
      </c>
      <c r="BR179" s="62">
        <f t="shared" si="177"/>
        <v>15.036178680403596</v>
      </c>
      <c r="BS179" s="62">
        <f t="shared" si="178"/>
        <v>4.1025641025641022</v>
      </c>
      <c r="BT179" s="62">
        <f t="shared" si="179"/>
        <v>0.29115349168595067</v>
      </c>
      <c r="BU179" s="62">
        <f t="shared" si="180"/>
        <v>21.757131728816844</v>
      </c>
      <c r="BV179" s="62">
        <f t="shared" si="181"/>
        <v>2.4</v>
      </c>
      <c r="BW179" s="62">
        <f t="shared" si="182"/>
        <v>0.1811433688686255</v>
      </c>
      <c r="BX179" s="62">
        <f t="shared" si="183"/>
        <v>33.04955607719733</v>
      </c>
      <c r="BY179" s="62">
        <f t="shared" si="184"/>
        <v>2.1818181818181817</v>
      </c>
      <c r="BZ179" s="62">
        <f t="shared" si="185"/>
        <v>0.18292921842903984</v>
      </c>
      <c r="CA179" s="62">
        <f t="shared" si="186"/>
        <v>54.211519890968631</v>
      </c>
      <c r="CB179" s="62">
        <f t="shared" si="187"/>
        <v>2</v>
      </c>
      <c r="CC179" s="62">
        <f t="shared" si="188"/>
        <v>0.19207427655488057</v>
      </c>
      <c r="CD179" s="62">
        <f t="shared" si="189"/>
        <v>108.2757258691901</v>
      </c>
      <c r="CE179" s="62">
        <f t="shared" si="190"/>
        <v>2</v>
      </c>
      <c r="CF179" s="62">
        <f t="shared" si="191"/>
        <v>0.20258139467488498</v>
      </c>
      <c r="CG179" s="62">
        <f t="shared" si="192"/>
        <v>282.84271247461902</v>
      </c>
      <c r="CH179" s="62">
        <f t="shared" si="193"/>
        <v>1.8461538461538463</v>
      </c>
      <c r="CI179" s="62">
        <f t="shared" si="194"/>
        <v>0.19488792927886639</v>
      </c>
      <c r="CJ179" s="62">
        <f t="shared" si="195"/>
        <v>777.81745930520162</v>
      </c>
      <c r="CK179" s="62">
        <f t="shared" si="196"/>
        <v>1.7142857142857142</v>
      </c>
      <c r="CL179" s="62">
        <f t="shared" si="197"/>
        <v>0.18594372103441634</v>
      </c>
      <c r="CM179" s="62">
        <f t="shared" si="198"/>
        <v>33941.12549695425</v>
      </c>
      <c r="CN179" s="62">
        <f t="shared" si="199"/>
        <v>1.6</v>
      </c>
      <c r="CO179" s="62">
        <f t="shared" si="200"/>
        <v>8.2860669075806984E-2</v>
      </c>
      <c r="CP179">
        <f t="shared" si="201"/>
        <v>1.8005040582445626</v>
      </c>
      <c r="CQ179">
        <f t="shared" si="202"/>
        <v>150.51955095272717</v>
      </c>
      <c r="CR179">
        <f t="shared" si="203"/>
        <v>151</v>
      </c>
    </row>
    <row r="180" spans="1:96" ht="45">
      <c r="A180" s="248"/>
      <c r="B180" s="80" t="s">
        <v>167</v>
      </c>
      <c r="C180" s="88" t="s">
        <v>160</v>
      </c>
      <c r="D180" s="38">
        <v>5</v>
      </c>
      <c r="E180" s="38">
        <v>29</v>
      </c>
      <c r="F180" s="39">
        <f t="shared" si="208"/>
        <v>8</v>
      </c>
      <c r="G180" s="39">
        <f t="shared" si="140"/>
        <v>8</v>
      </c>
      <c r="H180" s="40">
        <v>8</v>
      </c>
      <c r="I180" s="40">
        <v>8</v>
      </c>
      <c r="J180" s="40">
        <v>1</v>
      </c>
      <c r="K180" s="106">
        <v>9</v>
      </c>
      <c r="L180" s="38" t="s">
        <v>279</v>
      </c>
      <c r="M180" s="38">
        <v>1</v>
      </c>
      <c r="N180" s="39" t="str">
        <f>IF(ISNUMBER(O180),AVERAGE(O180:P180),"-")</f>
        <v>-</v>
      </c>
      <c r="O180" s="38" t="s">
        <v>257</v>
      </c>
      <c r="P180" s="38" t="s">
        <v>257</v>
      </c>
      <c r="Q180" s="38" t="s">
        <v>257</v>
      </c>
      <c r="R180" s="38" t="s">
        <v>257</v>
      </c>
      <c r="S180" s="38" t="s">
        <v>257</v>
      </c>
      <c r="T180" s="97">
        <v>12</v>
      </c>
      <c r="U180" s="38" t="s">
        <v>323</v>
      </c>
      <c r="V180" s="38">
        <v>1</v>
      </c>
      <c r="W180" s="38">
        <v>6</v>
      </c>
      <c r="X180" s="97">
        <v>7</v>
      </c>
      <c r="Y180" s="38">
        <v>2</v>
      </c>
      <c r="Z180" s="41" t="s">
        <v>231</v>
      </c>
      <c r="AA180" s="38">
        <f>'Способности и классы'!$G$16</f>
        <v>1.4</v>
      </c>
      <c r="AB180" s="38">
        <v>0</v>
      </c>
      <c r="AC180" s="42" t="s">
        <v>618</v>
      </c>
      <c r="AD180" s="42"/>
      <c r="AE180" s="38">
        <f>1.3*1.25</f>
        <v>1.625</v>
      </c>
      <c r="AF180" s="38">
        <v>0</v>
      </c>
      <c r="AG180" s="43"/>
      <c r="AH180" s="44">
        <f t="shared" si="141"/>
        <v>9.3040365945598349E-2</v>
      </c>
      <c r="AI180" s="44">
        <f t="shared" si="142"/>
        <v>2899.9999999999995</v>
      </c>
      <c r="AJ180" s="44">
        <f t="shared" si="143"/>
        <v>13.287144161776171</v>
      </c>
      <c r="AK180" s="44">
        <f t="shared" si="144"/>
        <v>0.3874557705131767</v>
      </c>
      <c r="AL180" s="44">
        <f t="shared" si="145"/>
        <v>58</v>
      </c>
      <c r="AM180" s="44">
        <f t="shared" si="146"/>
        <v>3.9644378289265876</v>
      </c>
      <c r="AN180" s="44">
        <f t="shared" si="147"/>
        <v>0.71735470555156977</v>
      </c>
      <c r="AO180" s="44">
        <f t="shared" si="148"/>
        <v>193.33333333333334</v>
      </c>
      <c r="AP180" s="44">
        <f t="shared" si="149"/>
        <v>6.1650436507358668</v>
      </c>
      <c r="AQ180" s="44">
        <f t="shared" si="150"/>
        <v>1.0713739108887084</v>
      </c>
      <c r="AR180" s="44">
        <f t="shared" si="151"/>
        <v>20.714285714285715</v>
      </c>
      <c r="AS180" s="44">
        <f t="shared" si="152"/>
        <v>3.2698780671265406</v>
      </c>
      <c r="AT180" s="44">
        <f t="shared" si="153"/>
        <v>1.4826432508750189</v>
      </c>
      <c r="AU180" s="44">
        <f t="shared" si="154"/>
        <v>18.125</v>
      </c>
      <c r="AV180" s="44">
        <f t="shared" si="155"/>
        <v>3.4963964864026744</v>
      </c>
      <c r="AW180" s="44">
        <f t="shared" si="156"/>
        <v>1.9506393963766828</v>
      </c>
      <c r="AX180" s="44">
        <f t="shared" si="157"/>
        <v>10.74074074074074</v>
      </c>
      <c r="AY180" s="44">
        <f t="shared" si="158"/>
        <v>2.9042618934916007</v>
      </c>
      <c r="AZ180" s="44">
        <f t="shared" si="159"/>
        <v>2.442732516826255</v>
      </c>
      <c r="BA180" s="44">
        <f t="shared" si="160"/>
        <v>9.6666666666666661</v>
      </c>
      <c r="BB180" s="44">
        <f t="shared" si="161"/>
        <v>2.9039266536020532</v>
      </c>
      <c r="BC180" s="44">
        <f t="shared" si="162"/>
        <v>3.050264546294911</v>
      </c>
      <c r="BD180" s="44">
        <f t="shared" si="163"/>
        <v>18.125</v>
      </c>
      <c r="BE180" s="44">
        <f t="shared" si="164"/>
        <v>5.4355498484442126</v>
      </c>
      <c r="BF180" s="44">
        <f t="shared" si="165"/>
        <v>3.6828478186799352</v>
      </c>
      <c r="BG180" s="44">
        <f t="shared" si="166"/>
        <v>7.25</v>
      </c>
      <c r="BH180" s="44">
        <f t="shared" si="167"/>
        <v>1.9685852788233482</v>
      </c>
      <c r="BI180" s="44">
        <f t="shared" si="168"/>
        <v>4.9997449174806379</v>
      </c>
      <c r="BJ180" s="44">
        <f t="shared" si="169"/>
        <v>5.8</v>
      </c>
      <c r="BK180" s="44">
        <f t="shared" si="170"/>
        <v>1.1600591821637591</v>
      </c>
      <c r="BL180" s="44">
        <f t="shared" si="171"/>
        <v>6.8500969427446785</v>
      </c>
      <c r="BM180" s="44">
        <f t="shared" si="172"/>
        <v>5.8</v>
      </c>
      <c r="BN180" s="44">
        <f t="shared" si="173"/>
        <v>0.84670334573047246</v>
      </c>
      <c r="BO180" s="44">
        <f t="shared" si="174"/>
        <v>9.2824828418311256</v>
      </c>
      <c r="BP180" s="44">
        <f t="shared" si="175"/>
        <v>4.833333333333333</v>
      </c>
      <c r="BQ180" s="44">
        <f t="shared" si="176"/>
        <v>0.52069402289138811</v>
      </c>
      <c r="BR180" s="44">
        <f t="shared" si="177"/>
        <v>13.213611567627403</v>
      </c>
      <c r="BS180" s="44">
        <f t="shared" si="178"/>
        <v>7.4358974358974352</v>
      </c>
      <c r="BT180" s="44">
        <f t="shared" si="179"/>
        <v>0.579156936426799</v>
      </c>
      <c r="BU180" s="44">
        <f t="shared" si="180"/>
        <v>18.856180831641268</v>
      </c>
      <c r="BV180" s="44">
        <f t="shared" si="181"/>
        <v>4.833333333333333</v>
      </c>
      <c r="BW180" s="44">
        <f t="shared" si="182"/>
        <v>0.34818862990557115</v>
      </c>
      <c r="BX180" s="44">
        <f t="shared" si="183"/>
        <v>29.236145760597637</v>
      </c>
      <c r="BY180" s="44">
        <f t="shared" si="184"/>
        <v>4.1428571428571432</v>
      </c>
      <c r="BZ180" s="44">
        <f t="shared" si="185"/>
        <v>0.29485764982176405</v>
      </c>
      <c r="CA180" s="44">
        <f t="shared" si="186"/>
        <v>49.283199900880575</v>
      </c>
      <c r="CB180" s="44">
        <f t="shared" si="187"/>
        <v>4.1428571428571432</v>
      </c>
      <c r="CC180" s="44">
        <f t="shared" si="188"/>
        <v>0.28993492300356644</v>
      </c>
      <c r="CD180" s="44">
        <f t="shared" si="189"/>
        <v>91.179558626686401</v>
      </c>
      <c r="CE180" s="44">
        <f t="shared" si="190"/>
        <v>3.625</v>
      </c>
      <c r="CF180" s="44">
        <f t="shared" si="191"/>
        <v>0.27527337661677381</v>
      </c>
      <c r="CG180" s="44">
        <f t="shared" si="192"/>
        <v>245.13035081133651</v>
      </c>
      <c r="CH180" s="44">
        <f t="shared" si="193"/>
        <v>3.625</v>
      </c>
      <c r="CI180" s="44">
        <f t="shared" si="194"/>
        <v>0.25422663574451365</v>
      </c>
      <c r="CJ180" s="44">
        <f t="shared" si="195"/>
        <v>648.18121608766796</v>
      </c>
      <c r="CK180" s="44">
        <f t="shared" si="196"/>
        <v>3.2222222222222223</v>
      </c>
      <c r="CL180" s="44">
        <f t="shared" si="197"/>
        <v>0.23255529803070599</v>
      </c>
      <c r="CM180" s="44">
        <f t="shared" si="198"/>
        <v>1060.6601717798203</v>
      </c>
      <c r="CN180" s="44">
        <f t="shared" si="199"/>
        <v>3.2222222222222223</v>
      </c>
      <c r="CO180" s="44">
        <f t="shared" si="200"/>
        <v>0.2347711929784991</v>
      </c>
      <c r="CP180">
        <f t="shared" si="201"/>
        <v>2.8989510952288278</v>
      </c>
      <c r="CQ180">
        <f t="shared" si="202"/>
        <v>153.07221111071991</v>
      </c>
      <c r="CR180">
        <f t="shared" si="203"/>
        <v>154</v>
      </c>
    </row>
    <row r="181" spans="1:96" ht="30">
      <c r="A181" s="248"/>
      <c r="B181" s="125" t="s">
        <v>31</v>
      </c>
      <c r="C181" s="92" t="s">
        <v>43</v>
      </c>
      <c r="D181" s="63">
        <v>6</v>
      </c>
      <c r="E181" s="63">
        <v>15</v>
      </c>
      <c r="F181" s="64" t="str">
        <f t="shared" si="208"/>
        <v>7-8</v>
      </c>
      <c r="G181" s="64">
        <f t="shared" si="140"/>
        <v>7.5</v>
      </c>
      <c r="H181" s="63">
        <v>7</v>
      </c>
      <c r="I181" s="63">
        <v>8</v>
      </c>
      <c r="J181" s="63">
        <v>1</v>
      </c>
      <c r="K181" s="110">
        <v>10</v>
      </c>
      <c r="L181" s="63" t="s">
        <v>272</v>
      </c>
      <c r="M181" s="63">
        <v>1</v>
      </c>
      <c r="N181" s="64" t="str">
        <f>IF(ISNUMBER(O181),AVERAGE(O181:P181),"-")</f>
        <v>-</v>
      </c>
      <c r="O181" s="63" t="s">
        <v>257</v>
      </c>
      <c r="P181" s="63" t="s">
        <v>257</v>
      </c>
      <c r="Q181" s="63" t="s">
        <v>257</v>
      </c>
      <c r="R181" s="63" t="s">
        <v>257</v>
      </c>
      <c r="S181" s="63" t="s">
        <v>257</v>
      </c>
      <c r="T181" s="101">
        <v>16</v>
      </c>
      <c r="U181" s="63" t="s">
        <v>315</v>
      </c>
      <c r="V181" s="63">
        <v>1</v>
      </c>
      <c r="W181" s="63">
        <v>4</v>
      </c>
      <c r="X181" s="101">
        <v>12</v>
      </c>
      <c r="Y181" s="63">
        <v>1</v>
      </c>
      <c r="Z181" s="65" t="s">
        <v>233</v>
      </c>
      <c r="AA181" s="63">
        <f>'Способности и классы'!$G$28</f>
        <v>1.1499999999999999</v>
      </c>
      <c r="AB181" s="63">
        <v>0</v>
      </c>
      <c r="AC181" s="66" t="s">
        <v>692</v>
      </c>
      <c r="AD181" s="66"/>
      <c r="AE181" s="63">
        <f>1.65*1.45</f>
        <v>2.3924999999999996</v>
      </c>
      <c r="AF181" s="63">
        <v>0</v>
      </c>
      <c r="AG181" s="67"/>
      <c r="AH181" s="68">
        <f t="shared" si="141"/>
        <v>0.1388888888888889</v>
      </c>
      <c r="AI181" s="68">
        <f t="shared" si="142"/>
        <v>11999.999999999989</v>
      </c>
      <c r="AJ181" s="68">
        <f t="shared" si="143"/>
        <v>17.144642578192794</v>
      </c>
      <c r="AK181" s="68">
        <f t="shared" si="144"/>
        <v>0.58823529411764708</v>
      </c>
      <c r="AL181" s="68">
        <f t="shared" si="145"/>
        <v>11999.999999999989</v>
      </c>
      <c r="AM181" s="68">
        <f t="shared" si="146"/>
        <v>15.316103625938176</v>
      </c>
      <c r="AN181" s="68">
        <f t="shared" si="147"/>
        <v>1.0769230769230769</v>
      </c>
      <c r="AO181" s="68">
        <f t="shared" si="148"/>
        <v>100</v>
      </c>
      <c r="AP181" s="68">
        <f t="shared" si="149"/>
        <v>4.3605370199791746</v>
      </c>
      <c r="AQ181" s="68">
        <f t="shared" si="150"/>
        <v>1.639344262295082</v>
      </c>
      <c r="AR181" s="68">
        <f t="shared" si="151"/>
        <v>75.000000000000014</v>
      </c>
      <c r="AS181" s="68">
        <f t="shared" si="152"/>
        <v>4.6148377797576128</v>
      </c>
      <c r="AT181" s="68">
        <f t="shared" si="153"/>
        <v>2.2413793103448278</v>
      </c>
      <c r="AU181" s="68">
        <f t="shared" si="154"/>
        <v>49.999999999999993</v>
      </c>
      <c r="AV181" s="68">
        <f t="shared" si="155"/>
        <v>4.7231019793873079</v>
      </c>
      <c r="AW181" s="68">
        <f t="shared" si="156"/>
        <v>2.9090909090909092</v>
      </c>
      <c r="AX181" s="68">
        <f t="shared" si="157"/>
        <v>18.75</v>
      </c>
      <c r="AY181" s="68">
        <f t="shared" si="158"/>
        <v>3.2046269954005964</v>
      </c>
      <c r="AZ181" s="68">
        <f t="shared" si="159"/>
        <v>3.7254901960784315</v>
      </c>
      <c r="BA181" s="68">
        <f t="shared" si="160"/>
        <v>15</v>
      </c>
      <c r="BB181" s="68">
        <f t="shared" si="161"/>
        <v>2.9430901926773037</v>
      </c>
      <c r="BC181" s="68">
        <f t="shared" si="162"/>
        <v>4.5833333333333339</v>
      </c>
      <c r="BD181" s="68">
        <f t="shared" si="163"/>
        <v>18.75</v>
      </c>
      <c r="BE181" s="68">
        <f t="shared" si="164"/>
        <v>3.8126666639914584</v>
      </c>
      <c r="BF181" s="68">
        <f t="shared" si="165"/>
        <v>5.5555555555555554</v>
      </c>
      <c r="BG181" s="68">
        <f t="shared" si="166"/>
        <v>7.1428571428571441</v>
      </c>
      <c r="BH181" s="68">
        <f t="shared" si="167"/>
        <v>1.285714285714286</v>
      </c>
      <c r="BI181" s="68">
        <f t="shared" si="168"/>
        <v>6.8292682926829276</v>
      </c>
      <c r="BJ181" s="68">
        <f t="shared" si="169"/>
        <v>6.2499999999999991</v>
      </c>
      <c r="BK181" s="68">
        <f t="shared" si="170"/>
        <v>0.91517857142857117</v>
      </c>
      <c r="BL181" s="68">
        <f t="shared" si="171"/>
        <v>9.064327485380117</v>
      </c>
      <c r="BM181" s="68">
        <f t="shared" si="172"/>
        <v>5.5555555555555554</v>
      </c>
      <c r="BN181" s="68">
        <f t="shared" si="173"/>
        <v>0.61290322580645162</v>
      </c>
      <c r="BO181" s="68">
        <f t="shared" si="174"/>
        <v>12.499999999999998</v>
      </c>
      <c r="BP181" s="68">
        <f t="shared" si="175"/>
        <v>5</v>
      </c>
      <c r="BQ181" s="68">
        <f t="shared" si="176"/>
        <v>0.40000000000000008</v>
      </c>
      <c r="BR181" s="68">
        <f t="shared" si="177"/>
        <v>17.050691244239633</v>
      </c>
      <c r="BS181" s="68">
        <f t="shared" si="178"/>
        <v>5.7692307692307692</v>
      </c>
      <c r="BT181" s="68">
        <f t="shared" si="179"/>
        <v>0.35719644245344118</v>
      </c>
      <c r="BU181" s="68">
        <f t="shared" si="180"/>
        <v>23.80952380952381</v>
      </c>
      <c r="BV181" s="68">
        <f t="shared" si="181"/>
        <v>3.75</v>
      </c>
      <c r="BW181" s="68">
        <f t="shared" si="182"/>
        <v>0.23872199353791548</v>
      </c>
      <c r="BX181" s="68">
        <f t="shared" si="183"/>
        <v>35.833333333333336</v>
      </c>
      <c r="BY181" s="68">
        <f t="shared" si="184"/>
        <v>3.75</v>
      </c>
      <c r="BZ181" s="68">
        <f t="shared" si="185"/>
        <v>0.2439720280686743</v>
      </c>
      <c r="CA181" s="68">
        <f t="shared" si="186"/>
        <v>54.761904761904759</v>
      </c>
      <c r="CB181" s="68">
        <f t="shared" si="187"/>
        <v>3.75</v>
      </c>
      <c r="CC181" s="68">
        <f t="shared" si="188"/>
        <v>0.26168351279659408</v>
      </c>
      <c r="CD181" s="68">
        <f t="shared" si="189"/>
        <v>90.740740740740719</v>
      </c>
      <c r="CE181" s="68">
        <f t="shared" si="190"/>
        <v>3</v>
      </c>
      <c r="CF181" s="68">
        <f t="shared" si="191"/>
        <v>0.25569814289304887</v>
      </c>
      <c r="CG181" s="68">
        <f t="shared" si="192"/>
        <v>185.71428571428578</v>
      </c>
      <c r="CH181" s="68">
        <f t="shared" si="193"/>
        <v>3</v>
      </c>
      <c r="CI181" s="68">
        <f t="shared" si="194"/>
        <v>0.26163128924102075</v>
      </c>
      <c r="CJ181" s="68">
        <f t="shared" si="195"/>
        <v>500.00000000000006</v>
      </c>
      <c r="CK181" s="68">
        <f t="shared" si="196"/>
        <v>3</v>
      </c>
      <c r="CL181" s="68">
        <f t="shared" si="197"/>
        <v>0.24490158385708985</v>
      </c>
      <c r="CM181" s="68">
        <f t="shared" si="198"/>
        <v>47999.999999999956</v>
      </c>
      <c r="CN181" s="68">
        <f t="shared" si="199"/>
        <v>2.5</v>
      </c>
      <c r="CO181" s="68">
        <f t="shared" si="200"/>
        <v>8.4952212242356162E-2</v>
      </c>
      <c r="CP181">
        <f t="shared" si="201"/>
        <v>2.9431404948792057</v>
      </c>
      <c r="CQ181">
        <f t="shared" si="202"/>
        <v>154.00130381319349</v>
      </c>
      <c r="CR181">
        <f t="shared" si="203"/>
        <v>155</v>
      </c>
    </row>
    <row r="182" spans="1:96" ht="21">
      <c r="A182" s="248"/>
      <c r="B182" s="125" t="s">
        <v>31</v>
      </c>
      <c r="C182" s="92" t="s">
        <v>48</v>
      </c>
      <c r="D182" s="63">
        <v>5</v>
      </c>
      <c r="E182" s="63">
        <v>18</v>
      </c>
      <c r="F182" s="64" t="str">
        <f t="shared" si="208"/>
        <v>8-10</v>
      </c>
      <c r="G182" s="64">
        <f t="shared" si="140"/>
        <v>9</v>
      </c>
      <c r="H182" s="63">
        <v>8</v>
      </c>
      <c r="I182" s="63">
        <v>10</v>
      </c>
      <c r="J182" s="63">
        <v>1</v>
      </c>
      <c r="K182" s="110">
        <v>10</v>
      </c>
      <c r="L182" s="63" t="s">
        <v>269</v>
      </c>
      <c r="M182" s="63">
        <v>1</v>
      </c>
      <c r="N182" s="64" t="str">
        <f>IF(ISNUMBER(O182),AVERAGE(O182:P182),"-")</f>
        <v>-</v>
      </c>
      <c r="O182" s="63" t="s">
        <v>257</v>
      </c>
      <c r="P182" s="63" t="s">
        <v>257</v>
      </c>
      <c r="Q182" s="63" t="s">
        <v>257</v>
      </c>
      <c r="R182" s="63" t="s">
        <v>257</v>
      </c>
      <c r="S182" s="63" t="s">
        <v>257</v>
      </c>
      <c r="T182" s="101">
        <v>17</v>
      </c>
      <c r="U182" s="63" t="s">
        <v>315</v>
      </c>
      <c r="V182" s="63">
        <v>1</v>
      </c>
      <c r="W182" s="63">
        <v>4</v>
      </c>
      <c r="X182" s="101">
        <v>9</v>
      </c>
      <c r="Y182" s="63">
        <v>1</v>
      </c>
      <c r="Z182" s="65" t="s">
        <v>233</v>
      </c>
      <c r="AA182" s="63">
        <f>'Способности и классы'!$G$28</f>
        <v>1.1499999999999999</v>
      </c>
      <c r="AB182" s="63">
        <v>0</v>
      </c>
      <c r="AC182" s="66" t="s">
        <v>625</v>
      </c>
      <c r="AD182" s="66"/>
      <c r="AE182" s="63">
        <f>1.44</f>
        <v>1.44</v>
      </c>
      <c r="AF182" s="63">
        <v>0</v>
      </c>
      <c r="AG182" s="67"/>
      <c r="AH182" s="68">
        <f t="shared" si="141"/>
        <v>0.11627906976744186</v>
      </c>
      <c r="AI182" s="68">
        <f t="shared" si="142"/>
        <v>3600.0000000000005</v>
      </c>
      <c r="AJ182" s="68">
        <f t="shared" si="143"/>
        <v>13.264785696850973</v>
      </c>
      <c r="AK182" s="68">
        <f t="shared" si="144"/>
        <v>0.48780487804878053</v>
      </c>
      <c r="AL182" s="68">
        <f t="shared" si="145"/>
        <v>2399.9999999999995</v>
      </c>
      <c r="AM182" s="68">
        <f t="shared" si="146"/>
        <v>10.358345751740298</v>
      </c>
      <c r="AN182" s="68">
        <f t="shared" si="147"/>
        <v>0.89743589743589747</v>
      </c>
      <c r="AO182" s="68">
        <f t="shared" si="148"/>
        <v>4800</v>
      </c>
      <c r="AP182" s="68">
        <f t="shared" si="149"/>
        <v>16.280857871558872</v>
      </c>
      <c r="AQ182" s="68">
        <f t="shared" si="150"/>
        <v>1.3513513513513513</v>
      </c>
      <c r="AR182" s="68">
        <f t="shared" si="151"/>
        <v>36</v>
      </c>
      <c r="AS182" s="68">
        <f t="shared" si="152"/>
        <v>3.7171808251253871</v>
      </c>
      <c r="AT182" s="68">
        <f t="shared" si="153"/>
        <v>1.8571428571428572</v>
      </c>
      <c r="AU182" s="68">
        <f t="shared" si="154"/>
        <v>30</v>
      </c>
      <c r="AV182" s="68">
        <f t="shared" si="155"/>
        <v>4.0191847623425021</v>
      </c>
      <c r="AW182" s="68">
        <f t="shared" si="156"/>
        <v>2.4242424242424243</v>
      </c>
      <c r="AX182" s="68">
        <f t="shared" si="157"/>
        <v>25.714285714285715</v>
      </c>
      <c r="AY182" s="68">
        <f t="shared" si="158"/>
        <v>4.3752110904537194</v>
      </c>
      <c r="AZ182" s="68">
        <f t="shared" si="159"/>
        <v>3.064516129032258</v>
      </c>
      <c r="BA182" s="68">
        <f t="shared" si="160"/>
        <v>11.25</v>
      </c>
      <c r="BB182" s="68">
        <f t="shared" si="161"/>
        <v>2.7397612791035173</v>
      </c>
      <c r="BC182" s="68">
        <f t="shared" si="162"/>
        <v>3.7931034482758621</v>
      </c>
      <c r="BD182" s="68">
        <f t="shared" si="163"/>
        <v>22.5</v>
      </c>
      <c r="BE182" s="68">
        <f t="shared" si="164"/>
        <v>5.4266078572648757</v>
      </c>
      <c r="BF182" s="68">
        <f t="shared" si="165"/>
        <v>4.6296296296296298</v>
      </c>
      <c r="BG182" s="68">
        <f t="shared" si="166"/>
        <v>9</v>
      </c>
      <c r="BH182" s="68">
        <f t="shared" si="167"/>
        <v>1.944</v>
      </c>
      <c r="BI182" s="68">
        <f t="shared" si="168"/>
        <v>5.7142857142857135</v>
      </c>
      <c r="BJ182" s="68">
        <f t="shared" si="169"/>
        <v>9</v>
      </c>
      <c r="BK182" s="68">
        <f t="shared" si="170"/>
        <v>1.5750000000000002</v>
      </c>
      <c r="BL182" s="68">
        <f t="shared" si="171"/>
        <v>7.6543209876543212</v>
      </c>
      <c r="BM182" s="68">
        <f t="shared" si="172"/>
        <v>6</v>
      </c>
      <c r="BN182" s="68">
        <f t="shared" si="173"/>
        <v>0.78387096774193543</v>
      </c>
      <c r="BO182" s="68">
        <f t="shared" si="174"/>
        <v>10.365853658536587</v>
      </c>
      <c r="BP182" s="68">
        <f t="shared" si="175"/>
        <v>6</v>
      </c>
      <c r="BQ182" s="68">
        <f t="shared" si="176"/>
        <v>0.57882352941176463</v>
      </c>
      <c r="BR182" s="68">
        <f t="shared" si="177"/>
        <v>14.285714285714286</v>
      </c>
      <c r="BS182" s="68">
        <f t="shared" si="178"/>
        <v>9.2307692307692299</v>
      </c>
      <c r="BT182" s="68">
        <f t="shared" si="179"/>
        <v>0.66041835799129311</v>
      </c>
      <c r="BU182" s="68">
        <f t="shared" si="180"/>
        <v>20.202020202020204</v>
      </c>
      <c r="BV182" s="68">
        <f t="shared" si="181"/>
        <v>6</v>
      </c>
      <c r="BW182" s="68">
        <f t="shared" si="182"/>
        <v>0.39028894340899434</v>
      </c>
      <c r="BX182" s="68">
        <f t="shared" si="183"/>
        <v>29.655172413793103</v>
      </c>
      <c r="BY182" s="68">
        <f t="shared" si="184"/>
        <v>4.5</v>
      </c>
      <c r="BZ182" s="68">
        <f t="shared" si="185"/>
        <v>0.30774785725640624</v>
      </c>
      <c r="CA182" s="68">
        <f t="shared" si="186"/>
        <v>46</v>
      </c>
      <c r="CB182" s="68">
        <f t="shared" si="187"/>
        <v>4.5</v>
      </c>
      <c r="CC182" s="68">
        <f t="shared" si="188"/>
        <v>0.31277162108561213</v>
      </c>
      <c r="CD182" s="68">
        <f t="shared" si="189"/>
        <v>77.777777777777757</v>
      </c>
      <c r="CE182" s="68">
        <f t="shared" si="190"/>
        <v>4.5</v>
      </c>
      <c r="CF182" s="68">
        <f t="shared" si="191"/>
        <v>0.31984737682930997</v>
      </c>
      <c r="CG182" s="68">
        <f t="shared" si="192"/>
        <v>152.94117647058826</v>
      </c>
      <c r="CH182" s="68">
        <f t="shared" si="193"/>
        <v>4.5</v>
      </c>
      <c r="CI182" s="68">
        <f t="shared" si="194"/>
        <v>0.31792423015914362</v>
      </c>
      <c r="CJ182" s="68">
        <f t="shared" si="195"/>
        <v>423.07692307692315</v>
      </c>
      <c r="CK182" s="68">
        <f t="shared" si="196"/>
        <v>4.5</v>
      </c>
      <c r="CL182" s="68">
        <f t="shared" si="197"/>
        <v>0.28666067789918842</v>
      </c>
      <c r="CM182" s="68">
        <f t="shared" si="198"/>
        <v>1333.3333333333321</v>
      </c>
      <c r="CN182" s="68">
        <f t="shared" si="199"/>
        <v>3.6</v>
      </c>
      <c r="CO182" s="68">
        <f t="shared" si="200"/>
        <v>0.22795070569547782</v>
      </c>
      <c r="CP182">
        <f t="shared" si="201"/>
        <v>3.0815796040965742</v>
      </c>
      <c r="CQ182">
        <f t="shared" si="202"/>
        <v>156.85896908811858</v>
      </c>
      <c r="CR182">
        <f t="shared" si="203"/>
        <v>157</v>
      </c>
    </row>
    <row r="183" spans="1:96" ht="21.75" thickBot="1">
      <c r="A183" s="249"/>
      <c r="B183" s="156" t="s">
        <v>142</v>
      </c>
      <c r="C183" s="161" t="s">
        <v>297</v>
      </c>
      <c r="D183" s="166">
        <v>6</v>
      </c>
      <c r="E183" s="166">
        <v>16</v>
      </c>
      <c r="F183" s="171" t="str">
        <f t="shared" si="208"/>
        <v>10-14</v>
      </c>
      <c r="G183" s="171">
        <f t="shared" si="140"/>
        <v>12</v>
      </c>
      <c r="H183" s="166">
        <v>10</v>
      </c>
      <c r="I183" s="166">
        <v>14</v>
      </c>
      <c r="J183" s="166">
        <v>1</v>
      </c>
      <c r="K183" s="176">
        <v>12</v>
      </c>
      <c r="L183" s="166" t="s">
        <v>272</v>
      </c>
      <c r="M183" s="166">
        <v>1</v>
      </c>
      <c r="N183" s="171"/>
      <c r="O183" s="166"/>
      <c r="P183" s="166"/>
      <c r="Q183" s="166"/>
      <c r="R183" s="166"/>
      <c r="S183" s="166"/>
      <c r="T183" s="182">
        <v>13</v>
      </c>
      <c r="U183" s="166" t="s">
        <v>318</v>
      </c>
      <c r="V183" s="166">
        <v>1</v>
      </c>
      <c r="W183" s="166">
        <v>4</v>
      </c>
      <c r="X183" s="182">
        <v>12</v>
      </c>
      <c r="Y183" s="166">
        <v>1</v>
      </c>
      <c r="Z183" s="187" t="s">
        <v>252</v>
      </c>
      <c r="AA183" s="166">
        <f>'Способности и классы'!$G$20</f>
        <v>1.2</v>
      </c>
      <c r="AB183" s="166">
        <v>0</v>
      </c>
      <c r="AC183" s="192" t="s">
        <v>574</v>
      </c>
      <c r="AD183" s="192"/>
      <c r="AE183" s="166">
        <v>1.66</v>
      </c>
      <c r="AF183" s="166">
        <v>0</v>
      </c>
      <c r="AG183" s="197"/>
      <c r="AH183" s="202">
        <f t="shared" si="141"/>
        <v>8.6956521739130432E-2</v>
      </c>
      <c r="AI183" s="202">
        <f t="shared" si="142"/>
        <v>12799.999999999989</v>
      </c>
      <c r="AJ183" s="202">
        <f t="shared" si="143"/>
        <v>19.587407226711182</v>
      </c>
      <c r="AK183" s="202">
        <f t="shared" si="144"/>
        <v>0.36697247706422015</v>
      </c>
      <c r="AL183" s="202">
        <f t="shared" si="145"/>
        <v>319.99999999999972</v>
      </c>
      <c r="AM183" s="202">
        <f t="shared" si="146"/>
        <v>6.4363852862269146</v>
      </c>
      <c r="AN183" s="202">
        <f t="shared" si="147"/>
        <v>0.67307692307692302</v>
      </c>
      <c r="AO183" s="202">
        <f t="shared" si="148"/>
        <v>106.66666666666667</v>
      </c>
      <c r="AP183" s="202">
        <f t="shared" si="149"/>
        <v>5.187860714012837</v>
      </c>
      <c r="AQ183" s="202">
        <f t="shared" si="150"/>
        <v>1.0204081632653061</v>
      </c>
      <c r="AR183" s="202">
        <f t="shared" si="151"/>
        <v>40.000000000000007</v>
      </c>
      <c r="AS183" s="202">
        <f t="shared" si="152"/>
        <v>4.3382485151478205</v>
      </c>
      <c r="AT183" s="202">
        <f t="shared" si="153"/>
        <v>1.3978494623655913</v>
      </c>
      <c r="AU183" s="202">
        <f t="shared" si="154"/>
        <v>26.666666666666664</v>
      </c>
      <c r="AV183" s="202">
        <f t="shared" si="155"/>
        <v>4.3677137127933507</v>
      </c>
      <c r="AW183" s="202">
        <f t="shared" si="156"/>
        <v>1.8181818181818181</v>
      </c>
      <c r="AX183" s="202">
        <f t="shared" si="157"/>
        <v>20</v>
      </c>
      <c r="AY183" s="202">
        <f t="shared" si="158"/>
        <v>4.4757974881820326</v>
      </c>
      <c r="AZ183" s="202">
        <f t="shared" si="159"/>
        <v>2.3170731707317076</v>
      </c>
      <c r="BA183" s="202">
        <f t="shared" si="160"/>
        <v>10.666666666666666</v>
      </c>
      <c r="BB183" s="202">
        <f t="shared" si="161"/>
        <v>3.2650809695072507</v>
      </c>
      <c r="BC183" s="202">
        <f t="shared" si="162"/>
        <v>2.8571428571428572</v>
      </c>
      <c r="BD183" s="202">
        <f t="shared" si="163"/>
        <v>13.333333333333332</v>
      </c>
      <c r="BE183" s="202">
        <f t="shared" si="164"/>
        <v>4.3207231708239764</v>
      </c>
      <c r="BF183" s="202">
        <f t="shared" si="165"/>
        <v>3.5211267605633805</v>
      </c>
      <c r="BG183" s="202">
        <f t="shared" si="166"/>
        <v>5.7142857142857144</v>
      </c>
      <c r="BH183" s="202">
        <f t="shared" si="167"/>
        <v>1.6228571428571428</v>
      </c>
      <c r="BI183" s="202">
        <f t="shared" si="168"/>
        <v>4.2424242424242422</v>
      </c>
      <c r="BJ183" s="202">
        <f t="shared" si="169"/>
        <v>5</v>
      </c>
      <c r="BK183" s="202">
        <f t="shared" si="170"/>
        <v>1.1785714285714286</v>
      </c>
      <c r="BL183" s="202">
        <f t="shared" si="171"/>
        <v>5.081967213114754</v>
      </c>
      <c r="BM183" s="202">
        <f t="shared" si="172"/>
        <v>3.5555555555555554</v>
      </c>
      <c r="BN183" s="202">
        <f t="shared" si="173"/>
        <v>0.69964157706093189</v>
      </c>
      <c r="BO183" s="202">
        <f t="shared" si="174"/>
        <v>6.1818181818181817</v>
      </c>
      <c r="BP183" s="202">
        <f t="shared" si="175"/>
        <v>3.2</v>
      </c>
      <c r="BQ183" s="202">
        <f t="shared" si="176"/>
        <v>0.51764705882352946</v>
      </c>
      <c r="BR183" s="202">
        <f t="shared" si="177"/>
        <v>8.2222222222222214</v>
      </c>
      <c r="BS183" s="202">
        <f t="shared" si="178"/>
        <v>4.9230769230769234</v>
      </c>
      <c r="BT183" s="202">
        <f t="shared" si="179"/>
        <v>0.61430640124878555</v>
      </c>
      <c r="BU183" s="202">
        <f t="shared" si="180"/>
        <v>11.363636363636362</v>
      </c>
      <c r="BV183" s="202">
        <f t="shared" si="181"/>
        <v>2.6666666666666665</v>
      </c>
      <c r="BW183" s="202">
        <f t="shared" si="182"/>
        <v>0.32516203914891034</v>
      </c>
      <c r="BX183" s="202">
        <f t="shared" si="183"/>
        <v>15.750915750915752</v>
      </c>
      <c r="BY183" s="202">
        <f t="shared" si="184"/>
        <v>2.6666666666666665</v>
      </c>
      <c r="BZ183" s="202">
        <f t="shared" si="185"/>
        <v>0.32954469694229349</v>
      </c>
      <c r="CA183" s="202">
        <f t="shared" si="186"/>
        <v>22.549019607843135</v>
      </c>
      <c r="CB183" s="202">
        <f t="shared" si="187"/>
        <v>2.2857142857142856</v>
      </c>
      <c r="CC183" s="202">
        <f t="shared" si="188"/>
        <v>0.31838099759145361</v>
      </c>
      <c r="CD183" s="202">
        <f t="shared" si="189"/>
        <v>35</v>
      </c>
      <c r="CE183" s="202">
        <f t="shared" si="190"/>
        <v>2.2857142857142856</v>
      </c>
      <c r="CF183" s="202">
        <f t="shared" si="191"/>
        <v>0.3357233587092549</v>
      </c>
      <c r="CG183" s="202">
        <f t="shared" si="192"/>
        <v>56.521739130434788</v>
      </c>
      <c r="CH183" s="202">
        <f t="shared" si="193"/>
        <v>2.2857142857142856</v>
      </c>
      <c r="CI183" s="202">
        <f t="shared" si="194"/>
        <v>0.3525429940753993</v>
      </c>
      <c r="CJ183" s="202">
        <f t="shared" si="195"/>
        <v>107.84313725490196</v>
      </c>
      <c r="CK183" s="202">
        <f t="shared" si="196"/>
        <v>2</v>
      </c>
      <c r="CL183" s="202">
        <f t="shared" si="197"/>
        <v>0.33401449009367395</v>
      </c>
      <c r="CM183" s="202">
        <f t="shared" si="198"/>
        <v>250.00000000000006</v>
      </c>
      <c r="CN183" s="202">
        <f t="shared" si="199"/>
        <v>2</v>
      </c>
      <c r="CO183" s="202">
        <f t="shared" si="200"/>
        <v>0.29906975624424409</v>
      </c>
      <c r="CP183">
        <f t="shared" si="201"/>
        <v>3.2516316412972652</v>
      </c>
      <c r="CQ183">
        <f t="shared" si="202"/>
        <v>160.26568214668993</v>
      </c>
      <c r="CR183">
        <f t="shared" si="203"/>
        <v>161</v>
      </c>
    </row>
    <row r="184" spans="1:96" ht="45.75" thickTop="1">
      <c r="A184" s="247">
        <v>6</v>
      </c>
      <c r="B184" s="155" t="s">
        <v>52</v>
      </c>
      <c r="C184" s="160" t="s">
        <v>65</v>
      </c>
      <c r="D184" s="165">
        <v>6</v>
      </c>
      <c r="E184" s="165">
        <v>16</v>
      </c>
      <c r="F184" s="170" t="str">
        <f t="shared" si="208"/>
        <v>6-9</v>
      </c>
      <c r="G184" s="170">
        <f t="shared" si="140"/>
        <v>7.5</v>
      </c>
      <c r="H184" s="165">
        <v>6</v>
      </c>
      <c r="I184" s="165">
        <v>9</v>
      </c>
      <c r="J184" s="165">
        <v>3</v>
      </c>
      <c r="K184" s="175">
        <v>14</v>
      </c>
      <c r="L184" s="165" t="s">
        <v>294</v>
      </c>
      <c r="M184" s="165">
        <v>1</v>
      </c>
      <c r="N184" s="170" t="str">
        <f t="shared" ref="N184:N192" si="209">IF(ISNUMBER(O184),AVERAGE(O184:P184),"-")</f>
        <v>-</v>
      </c>
      <c r="O184" s="165" t="s">
        <v>257</v>
      </c>
      <c r="P184" s="165" t="s">
        <v>257</v>
      </c>
      <c r="Q184" s="165" t="s">
        <v>257</v>
      </c>
      <c r="R184" s="165" t="s">
        <v>257</v>
      </c>
      <c r="S184" s="165" t="s">
        <v>257</v>
      </c>
      <c r="T184" s="181">
        <v>9</v>
      </c>
      <c r="U184" s="165" t="s">
        <v>316</v>
      </c>
      <c r="V184" s="165">
        <v>1</v>
      </c>
      <c r="W184" s="165">
        <v>4</v>
      </c>
      <c r="X184" s="181">
        <v>10</v>
      </c>
      <c r="Y184" s="165">
        <v>2</v>
      </c>
      <c r="Z184" s="186" t="s">
        <v>245</v>
      </c>
      <c r="AA184" s="165">
        <f>'Способности и классы'!$G$31</f>
        <v>1.1499999999999999</v>
      </c>
      <c r="AB184" s="165">
        <v>0</v>
      </c>
      <c r="AC184" s="191" t="s">
        <v>629</v>
      </c>
      <c r="AD184" s="191" t="s">
        <v>630</v>
      </c>
      <c r="AE184" s="165">
        <f>1.2*1.1</f>
        <v>1.32</v>
      </c>
      <c r="AF184" s="165">
        <v>0</v>
      </c>
      <c r="AG184" s="196"/>
      <c r="AH184" s="201">
        <f t="shared" si="141"/>
        <v>4.6766321507046786E-2</v>
      </c>
      <c r="AI184" s="201">
        <f t="shared" si="142"/>
        <v>6400.0000000000009</v>
      </c>
      <c r="AJ184" s="201">
        <f t="shared" si="143"/>
        <v>19.233649200129651</v>
      </c>
      <c r="AK184" s="201">
        <f t="shared" si="144"/>
        <v>0.1980691263827864</v>
      </c>
      <c r="AL184" s="201">
        <f t="shared" si="145"/>
        <v>80.000000000000014</v>
      </c>
      <c r="AM184" s="201">
        <f t="shared" si="146"/>
        <v>5.2086494562111101</v>
      </c>
      <c r="AN184" s="201">
        <f t="shared" si="147"/>
        <v>0.3626188621469475</v>
      </c>
      <c r="AO184" s="201">
        <f t="shared" si="148"/>
        <v>53.333333333333336</v>
      </c>
      <c r="AP184" s="201">
        <f t="shared" si="149"/>
        <v>5.0635279266554392</v>
      </c>
      <c r="AQ184" s="201">
        <f t="shared" si="150"/>
        <v>0.55199592598481462</v>
      </c>
      <c r="AR184" s="201">
        <f t="shared" si="151"/>
        <v>20</v>
      </c>
      <c r="AS184" s="201">
        <f t="shared" si="152"/>
        <v>4.2037574432801863</v>
      </c>
      <c r="AT184" s="201">
        <f t="shared" si="153"/>
        <v>0.75471167121716887</v>
      </c>
      <c r="AU184" s="201">
        <f t="shared" si="154"/>
        <v>10.666666666666666</v>
      </c>
      <c r="AV184" s="201">
        <f t="shared" si="155"/>
        <v>3.7594458063708571</v>
      </c>
      <c r="AW184" s="201">
        <f t="shared" si="156"/>
        <v>0.97954186138396204</v>
      </c>
      <c r="AX184" s="201">
        <f t="shared" si="157"/>
        <v>6.666666666666667</v>
      </c>
      <c r="AY184" s="201">
        <f t="shared" si="158"/>
        <v>3.3155347776451558</v>
      </c>
      <c r="AZ184" s="201">
        <f t="shared" si="159"/>
        <v>1.254437800424314</v>
      </c>
      <c r="BA184" s="201">
        <f t="shared" si="160"/>
        <v>5.7142857142857144</v>
      </c>
      <c r="BB184" s="201">
        <f t="shared" si="161"/>
        <v>3.2385263480535862</v>
      </c>
      <c r="BC184" s="201">
        <f t="shared" si="162"/>
        <v>1.543288609732544</v>
      </c>
      <c r="BD184" s="201">
        <f t="shared" si="163"/>
        <v>8</v>
      </c>
      <c r="BE184" s="201">
        <f t="shared" si="164"/>
        <v>4.7743108751745309</v>
      </c>
      <c r="BF184" s="201">
        <f t="shared" si="165"/>
        <v>1.8706528602818717</v>
      </c>
      <c r="BG184" s="201">
        <f t="shared" si="166"/>
        <v>3.5555555555555554</v>
      </c>
      <c r="BH184" s="201">
        <f t="shared" si="167"/>
        <v>1.9007030278294397</v>
      </c>
      <c r="BI184" s="201">
        <f t="shared" si="168"/>
        <v>2.2995342477611302</v>
      </c>
      <c r="BJ184" s="201">
        <f t="shared" si="169"/>
        <v>2.6666666666666665</v>
      </c>
      <c r="BK184" s="201">
        <f t="shared" si="170"/>
        <v>1.1596551211459378</v>
      </c>
      <c r="BL184" s="201">
        <f t="shared" si="171"/>
        <v>2.74690604220338</v>
      </c>
      <c r="BM184" s="201">
        <f t="shared" si="172"/>
        <v>2.2857142857142856</v>
      </c>
      <c r="BN184" s="201">
        <f t="shared" si="173"/>
        <v>0.83210501218339528</v>
      </c>
      <c r="BO184" s="201">
        <f t="shared" si="174"/>
        <v>3.3671751485073691</v>
      </c>
      <c r="BP184" s="201">
        <f t="shared" si="175"/>
        <v>2.2857142857142856</v>
      </c>
      <c r="BQ184" s="201">
        <f t="shared" si="176"/>
        <v>0.67882250993908555</v>
      </c>
      <c r="BR184" s="201">
        <f t="shared" si="177"/>
        <v>4.0188864675733118</v>
      </c>
      <c r="BS184" s="201">
        <f t="shared" si="178"/>
        <v>3.0769230769230766</v>
      </c>
      <c r="BT184" s="201">
        <f t="shared" si="179"/>
        <v>0.77590822618617261</v>
      </c>
      <c r="BU184" s="201">
        <f t="shared" si="180"/>
        <v>4.8102502121533854</v>
      </c>
      <c r="BV184" s="201">
        <f t="shared" si="181"/>
        <v>2</v>
      </c>
      <c r="BW184" s="201">
        <f t="shared" si="182"/>
        <v>0.50654531667601432</v>
      </c>
      <c r="BX184" s="201">
        <f t="shared" si="183"/>
        <v>6.0328554744090361</v>
      </c>
      <c r="BY184" s="201">
        <f t="shared" si="184"/>
        <v>1.7777777777777777</v>
      </c>
      <c r="BZ184" s="201">
        <f t="shared" si="185"/>
        <v>0.46595780949636167</v>
      </c>
      <c r="CA184" s="201">
        <f t="shared" si="186"/>
        <v>5.1630018943779659</v>
      </c>
      <c r="CB184" s="201">
        <f t="shared" si="187"/>
        <v>1.6</v>
      </c>
      <c r="CC184" s="201">
        <f t="shared" si="188"/>
        <v>0.55668414096171115</v>
      </c>
      <c r="CD184" s="201">
        <f t="shared" si="189"/>
        <v>6.4163393107668201</v>
      </c>
      <c r="CE184" s="201">
        <f t="shared" si="190"/>
        <v>1.6</v>
      </c>
      <c r="CF184" s="201">
        <f t="shared" si="191"/>
        <v>0.57376369419978746</v>
      </c>
      <c r="CG184" s="201">
        <f t="shared" si="192"/>
        <v>8.7546553861191594</v>
      </c>
      <c r="CH184" s="201">
        <f t="shared" si="193"/>
        <v>1.4545454545454546</v>
      </c>
      <c r="CI184" s="201">
        <f t="shared" si="194"/>
        <v>0.55803145349966721</v>
      </c>
      <c r="CJ184" s="201">
        <f t="shared" si="195"/>
        <v>11.785113019775789</v>
      </c>
      <c r="CK184" s="201">
        <f t="shared" si="196"/>
        <v>1.4545454545454546</v>
      </c>
      <c r="CL184" s="201">
        <f t="shared" si="197"/>
        <v>0.56251385663700648</v>
      </c>
      <c r="CM184" s="201">
        <f t="shared" si="198"/>
        <v>565.68542494923793</v>
      </c>
      <c r="CN184" s="201">
        <f t="shared" si="199"/>
        <v>1.3333333333333333</v>
      </c>
      <c r="CO184" s="201">
        <f t="shared" si="200"/>
        <v>0.22033877818199035</v>
      </c>
      <c r="CP184">
        <f t="shared" si="201"/>
        <v>3.2573981398826612</v>
      </c>
      <c r="CQ184">
        <f t="shared" si="202"/>
        <v>160.37930886868082</v>
      </c>
      <c r="CR184">
        <f t="shared" si="203"/>
        <v>161</v>
      </c>
    </row>
    <row r="185" spans="1:96" ht="21">
      <c r="A185" s="248"/>
      <c r="B185" s="79" t="s">
        <v>142</v>
      </c>
      <c r="C185" s="87" t="s">
        <v>138</v>
      </c>
      <c r="D185" s="32">
        <v>5</v>
      </c>
      <c r="E185" s="32">
        <v>10</v>
      </c>
      <c r="F185" s="33">
        <f t="shared" si="208"/>
        <v>50</v>
      </c>
      <c r="G185" s="33">
        <f t="shared" si="140"/>
        <v>50</v>
      </c>
      <c r="H185" s="32">
        <v>50</v>
      </c>
      <c r="I185" s="32">
        <v>50</v>
      </c>
      <c r="J185" s="32">
        <v>2</v>
      </c>
      <c r="K185" s="105">
        <v>20</v>
      </c>
      <c r="L185" s="32" t="s">
        <v>276</v>
      </c>
      <c r="M185" s="32">
        <v>1</v>
      </c>
      <c r="N185" s="33" t="str">
        <f t="shared" si="209"/>
        <v>-</v>
      </c>
      <c r="O185" s="32" t="s">
        <v>257</v>
      </c>
      <c r="P185" s="32" t="s">
        <v>257</v>
      </c>
      <c r="Q185" s="32" t="s">
        <v>257</v>
      </c>
      <c r="R185" s="32" t="s">
        <v>257</v>
      </c>
      <c r="S185" s="32" t="s">
        <v>257</v>
      </c>
      <c r="T185" s="96">
        <v>1</v>
      </c>
      <c r="U185" s="32" t="s">
        <v>314</v>
      </c>
      <c r="V185" s="32">
        <v>1</v>
      </c>
      <c r="W185" s="32">
        <v>4</v>
      </c>
      <c r="X185" s="96">
        <v>12</v>
      </c>
      <c r="Y185" s="32">
        <v>1</v>
      </c>
      <c r="Z185" s="34" t="s">
        <v>238</v>
      </c>
      <c r="AA185" s="32">
        <f>'Способности и классы'!$G$22</f>
        <v>1.3310000000000004</v>
      </c>
      <c r="AB185" s="32">
        <f>'Способности и классы'!H$22</f>
        <v>15</v>
      </c>
      <c r="AC185" s="35" t="s">
        <v>677</v>
      </c>
      <c r="AD185" s="35"/>
      <c r="AE185" s="32">
        <v>0.4</v>
      </c>
      <c r="AF185" s="32">
        <v>0</v>
      </c>
      <c r="AG185" s="36"/>
      <c r="AH185" s="37">
        <f t="shared" si="141"/>
        <v>1.0482180293501047E-2</v>
      </c>
      <c r="AI185" s="37">
        <f t="shared" si="142"/>
        <v>199.99999999999983</v>
      </c>
      <c r="AJ185" s="37">
        <f t="shared" si="143"/>
        <v>11.75288786633549</v>
      </c>
      <c r="AK185" s="37">
        <f t="shared" si="144"/>
        <v>4.3956043956043959E-2</v>
      </c>
      <c r="AL185" s="37">
        <f t="shared" si="145"/>
        <v>99.999999999999915</v>
      </c>
      <c r="AM185" s="37">
        <f t="shared" si="146"/>
        <v>8.3785696697981837</v>
      </c>
      <c r="AN185" s="37">
        <f t="shared" si="147"/>
        <v>8.1018518518518517E-2</v>
      </c>
      <c r="AO185" s="37">
        <f t="shared" si="148"/>
        <v>22.222222222222225</v>
      </c>
      <c r="AP185" s="37">
        <f t="shared" si="149"/>
        <v>6.2003475856988883</v>
      </c>
      <c r="AQ185" s="37">
        <f t="shared" si="150"/>
        <v>0.12195121951219512</v>
      </c>
      <c r="AR185" s="37">
        <f t="shared" si="151"/>
        <v>12.500000000000004</v>
      </c>
      <c r="AS185" s="37">
        <f t="shared" si="152"/>
        <v>6.3722021700953402</v>
      </c>
      <c r="AT185" s="37">
        <f t="shared" si="153"/>
        <v>0.16795865633074933</v>
      </c>
      <c r="AU185" s="37">
        <f t="shared" si="154"/>
        <v>6.6666666666666661</v>
      </c>
      <c r="AV185" s="37">
        <f t="shared" si="155"/>
        <v>6.3001831475210066</v>
      </c>
      <c r="AW185" s="37">
        <f t="shared" si="156"/>
        <v>0.21917808219178081</v>
      </c>
      <c r="AX185" s="37">
        <f t="shared" si="157"/>
        <v>4.1666666666666661</v>
      </c>
      <c r="AY185" s="37">
        <f t="shared" si="158"/>
        <v>6.3004239298941354</v>
      </c>
      <c r="AZ185" s="37">
        <f t="shared" si="159"/>
        <v>0.27777777777777773</v>
      </c>
      <c r="BA185" s="37">
        <f t="shared" si="160"/>
        <v>2.8571428571428572</v>
      </c>
      <c r="BB185" s="37">
        <f t="shared" si="161"/>
        <v>6.0880989683076612</v>
      </c>
      <c r="BC185" s="37">
        <f t="shared" si="162"/>
        <v>0.34375</v>
      </c>
      <c r="BD185" s="37">
        <f t="shared" si="163"/>
        <v>3.125</v>
      </c>
      <c r="BE185" s="37">
        <f t="shared" si="164"/>
        <v>8.140984897957475</v>
      </c>
      <c r="BF185" s="37">
        <f t="shared" si="165"/>
        <v>0.4208754208754209</v>
      </c>
      <c r="BG185" s="37">
        <f t="shared" si="166"/>
        <v>1.5873015873015874</v>
      </c>
      <c r="BH185" s="37">
        <f t="shared" si="167"/>
        <v>3.7714285714285714</v>
      </c>
      <c r="BI185" s="37">
        <f t="shared" si="168"/>
        <v>0.50909090909090904</v>
      </c>
      <c r="BJ185" s="37">
        <f t="shared" si="169"/>
        <v>1.25</v>
      </c>
      <c r="BK185" s="37">
        <f t="shared" si="170"/>
        <v>2.4553571428571432</v>
      </c>
      <c r="BL185" s="37">
        <f t="shared" si="171"/>
        <v>0.61507936507936511</v>
      </c>
      <c r="BM185" s="37">
        <f t="shared" si="172"/>
        <v>1.0101010101010102</v>
      </c>
      <c r="BN185" s="37">
        <f t="shared" si="173"/>
        <v>1.6422287390029326</v>
      </c>
      <c r="BO185" s="37">
        <f t="shared" si="174"/>
        <v>0.73913043478260865</v>
      </c>
      <c r="BP185" s="37">
        <f t="shared" si="175"/>
        <v>0.90909090909090906</v>
      </c>
      <c r="BQ185" s="37">
        <f t="shared" si="176"/>
        <v>1.2299465240641712</v>
      </c>
      <c r="BR185" s="37">
        <f t="shared" si="177"/>
        <v>0.89371980676328511</v>
      </c>
      <c r="BS185" s="37">
        <f t="shared" si="178"/>
        <v>1.2820512820512819</v>
      </c>
      <c r="BT185" s="37">
        <f t="shared" si="179"/>
        <v>1.4088631620214485</v>
      </c>
      <c r="BU185" s="37">
        <f t="shared" si="180"/>
        <v>1.0810810810810811</v>
      </c>
      <c r="BV185" s="37">
        <f t="shared" si="181"/>
        <v>0.76923076923076927</v>
      </c>
      <c r="BW185" s="37">
        <f t="shared" si="182"/>
        <v>0.76816363693754353</v>
      </c>
      <c r="BX185" s="37">
        <f t="shared" si="183"/>
        <v>1.3271604938271606</v>
      </c>
      <c r="BY185" s="37">
        <f t="shared" si="184"/>
        <v>0.7142857142857143</v>
      </c>
      <c r="BZ185" s="37">
        <f t="shared" si="185"/>
        <v>0.67895786628526256</v>
      </c>
      <c r="CA185" s="37">
        <f t="shared" si="186"/>
        <v>1.6428571428571428</v>
      </c>
      <c r="CB185" s="37">
        <f t="shared" si="187"/>
        <v>0.66666666666666663</v>
      </c>
      <c r="CC185" s="37">
        <f t="shared" si="188"/>
        <v>0.63702205727060612</v>
      </c>
      <c r="CD185" s="37">
        <f t="shared" si="189"/>
        <v>2.0940170940170941</v>
      </c>
      <c r="CE185" s="37">
        <f t="shared" si="190"/>
        <v>0.625</v>
      </c>
      <c r="CF185" s="37">
        <f t="shared" si="191"/>
        <v>0.61653809741276488</v>
      </c>
      <c r="CG185" s="37">
        <f t="shared" si="192"/>
        <v>2.736842105263158</v>
      </c>
      <c r="CH185" s="37">
        <f t="shared" si="193"/>
        <v>0.58823529411764708</v>
      </c>
      <c r="CI185" s="37">
        <f t="shared" si="194"/>
        <v>0.60673344351727876</v>
      </c>
      <c r="CJ185" s="37">
        <f t="shared" si="195"/>
        <v>3.8194444444444442</v>
      </c>
      <c r="CK185" s="37">
        <f t="shared" si="196"/>
        <v>0.55555555555555558</v>
      </c>
      <c r="CL185" s="37">
        <f t="shared" si="197"/>
        <v>0.58850479647393938</v>
      </c>
      <c r="CM185" s="37">
        <f t="shared" si="198"/>
        <v>6</v>
      </c>
      <c r="CN185" s="37">
        <f t="shared" si="199"/>
        <v>0.52631578947368418</v>
      </c>
      <c r="CO185" s="37">
        <f t="shared" si="200"/>
        <v>0.54421910925613981</v>
      </c>
      <c r="CP185">
        <f t="shared" si="201"/>
        <v>2.6103720235475762</v>
      </c>
      <c r="CQ185">
        <f t="shared" si="202"/>
        <v>161.78475845649871</v>
      </c>
      <c r="CR185">
        <f t="shared" si="203"/>
        <v>162</v>
      </c>
    </row>
    <row r="186" spans="1:96" ht="45">
      <c r="A186" s="248"/>
      <c r="B186" s="80" t="s">
        <v>167</v>
      </c>
      <c r="C186" s="88" t="s">
        <v>161</v>
      </c>
      <c r="D186" s="38">
        <v>5</v>
      </c>
      <c r="E186" s="38">
        <v>17</v>
      </c>
      <c r="F186" s="39" t="str">
        <f t="shared" si="208"/>
        <v>8-12</v>
      </c>
      <c r="G186" s="39">
        <f t="shared" si="140"/>
        <v>10</v>
      </c>
      <c r="H186" s="40">
        <v>8</v>
      </c>
      <c r="I186" s="40">
        <v>12</v>
      </c>
      <c r="J186" s="40">
        <v>1</v>
      </c>
      <c r="K186" s="106">
        <v>20</v>
      </c>
      <c r="L186" s="38" t="s">
        <v>276</v>
      </c>
      <c r="M186" s="38">
        <v>1</v>
      </c>
      <c r="N186" s="39" t="str">
        <f t="shared" si="209"/>
        <v>-</v>
      </c>
      <c r="O186" s="38" t="s">
        <v>257</v>
      </c>
      <c r="P186" s="38" t="s">
        <v>257</v>
      </c>
      <c r="Q186" s="38" t="s">
        <v>257</v>
      </c>
      <c r="R186" s="38" t="s">
        <v>257</v>
      </c>
      <c r="S186" s="38" t="s">
        <v>257</v>
      </c>
      <c r="T186" s="97">
        <v>3</v>
      </c>
      <c r="U186" s="38" t="s">
        <v>328</v>
      </c>
      <c r="V186" s="38">
        <v>1</v>
      </c>
      <c r="W186" s="38">
        <v>4</v>
      </c>
      <c r="X186" s="97">
        <v>9</v>
      </c>
      <c r="Y186" s="38">
        <v>1</v>
      </c>
      <c r="Z186" s="41" t="s">
        <v>250</v>
      </c>
      <c r="AA186" s="38">
        <f>'Способности и классы'!$G$29</f>
        <v>1.5</v>
      </c>
      <c r="AB186" s="38">
        <v>0</v>
      </c>
      <c r="AC186" s="42" t="s">
        <v>709</v>
      </c>
      <c r="AD186" s="42" t="s">
        <v>671</v>
      </c>
      <c r="AE186" s="38">
        <v>2</v>
      </c>
      <c r="AF186" s="38">
        <v>48</v>
      </c>
      <c r="AG186" s="43"/>
      <c r="AH186" s="44">
        <f t="shared" si="141"/>
        <v>0.10526315789473684</v>
      </c>
      <c r="AI186" s="44">
        <f t="shared" si="142"/>
        <v>85.000000000000014</v>
      </c>
      <c r="AJ186" s="44">
        <f t="shared" si="143"/>
        <v>5.3307170696601078</v>
      </c>
      <c r="AK186" s="44">
        <f t="shared" si="144"/>
        <v>0.43956043956043955</v>
      </c>
      <c r="AL186" s="44">
        <f t="shared" si="145"/>
        <v>28.333333333333329</v>
      </c>
      <c r="AM186" s="44">
        <f t="shared" si="146"/>
        <v>3.1445010551701293</v>
      </c>
      <c r="AN186" s="44">
        <f t="shared" si="147"/>
        <v>0.81395348837209303</v>
      </c>
      <c r="AO186" s="44">
        <f t="shared" si="148"/>
        <v>37.777777777777779</v>
      </c>
      <c r="AP186" s="44">
        <f t="shared" si="149"/>
        <v>3.4806228432091051</v>
      </c>
      <c r="AQ186" s="44">
        <f t="shared" si="150"/>
        <v>1.2195121951219514</v>
      </c>
      <c r="AR186" s="44">
        <f t="shared" si="151"/>
        <v>11.333333333333334</v>
      </c>
      <c r="AS186" s="44">
        <f t="shared" si="152"/>
        <v>2.4393190412255321</v>
      </c>
      <c r="AT186" s="44">
        <f t="shared" si="153"/>
        <v>1.6883116883116882</v>
      </c>
      <c r="AU186" s="44">
        <f t="shared" si="154"/>
        <v>7.0833333333333339</v>
      </c>
      <c r="AV186" s="44">
        <f t="shared" si="155"/>
        <v>2.0482951009346335</v>
      </c>
      <c r="AW186" s="44">
        <f t="shared" si="156"/>
        <v>2.1917808219178081</v>
      </c>
      <c r="AX186" s="44">
        <f t="shared" si="157"/>
        <v>4.8571428571428568</v>
      </c>
      <c r="AY186" s="44">
        <f t="shared" si="158"/>
        <v>1.6443332796271732</v>
      </c>
      <c r="AZ186" s="44">
        <f t="shared" si="159"/>
        <v>2.7941176470588238</v>
      </c>
      <c r="BA186" s="44">
        <f t="shared" si="160"/>
        <v>3.5416666666666661</v>
      </c>
      <c r="BB186" s="44">
        <f t="shared" si="161"/>
        <v>1.2017007209148585</v>
      </c>
      <c r="BC186" s="44">
        <f t="shared" si="162"/>
        <v>3.4375</v>
      </c>
      <c r="BD186" s="44">
        <f t="shared" si="163"/>
        <v>6.0714285714285712</v>
      </c>
      <c r="BE186" s="44">
        <f t="shared" si="164"/>
        <v>1.7167054031389299</v>
      </c>
      <c r="BF186" s="44">
        <f t="shared" si="165"/>
        <v>4.2372881355932197</v>
      </c>
      <c r="BG186" s="44">
        <f t="shared" si="166"/>
        <v>2.125</v>
      </c>
      <c r="BH186" s="44">
        <f t="shared" si="167"/>
        <v>0.50150000000000006</v>
      </c>
      <c r="BI186" s="44">
        <f t="shared" si="168"/>
        <v>5.0909090909090908</v>
      </c>
      <c r="BJ186" s="44">
        <f t="shared" si="169"/>
        <v>1.8888888888888888</v>
      </c>
      <c r="BK186" s="44">
        <f t="shared" si="170"/>
        <v>0.37103174603174605</v>
      </c>
      <c r="BL186" s="44">
        <f t="shared" si="171"/>
        <v>6.2</v>
      </c>
      <c r="BM186" s="44">
        <f t="shared" si="172"/>
        <v>1.7</v>
      </c>
      <c r="BN186" s="44">
        <f t="shared" si="173"/>
        <v>0.27419354838709675</v>
      </c>
      <c r="BO186" s="44">
        <f t="shared" si="174"/>
        <v>7.3913043478260878</v>
      </c>
      <c r="BP186" s="44">
        <f t="shared" si="175"/>
        <v>1.7</v>
      </c>
      <c r="BQ186" s="44">
        <f t="shared" si="176"/>
        <v>0.22999999999999995</v>
      </c>
      <c r="BR186" s="44">
        <f t="shared" si="177"/>
        <v>9.0243902439024399</v>
      </c>
      <c r="BS186" s="44">
        <f t="shared" si="178"/>
        <v>2.3776223776223775</v>
      </c>
      <c r="BT186" s="44">
        <f t="shared" si="179"/>
        <v>0.28163638526581591</v>
      </c>
      <c r="BU186" s="44">
        <f t="shared" si="180"/>
        <v>10.810810810810811</v>
      </c>
      <c r="BV186" s="44">
        <f t="shared" si="181"/>
        <v>1.4166666666666667</v>
      </c>
      <c r="BW186" s="44">
        <f t="shared" si="182"/>
        <v>0.20701046040179186</v>
      </c>
      <c r="BX186" s="44">
        <f t="shared" si="183"/>
        <v>13.4375</v>
      </c>
      <c r="BY186" s="44">
        <f t="shared" si="184"/>
        <v>1.3076923076923077</v>
      </c>
      <c r="BZ186" s="44">
        <f t="shared" si="185"/>
        <v>0.23314007528842509</v>
      </c>
      <c r="CA186" s="44">
        <f t="shared" si="186"/>
        <v>16.428571428571431</v>
      </c>
      <c r="CB186" s="44">
        <f t="shared" si="187"/>
        <v>1.2142857142857142</v>
      </c>
      <c r="CC186" s="44">
        <f t="shared" si="188"/>
        <v>0.27186953392806051</v>
      </c>
      <c r="CD186" s="44">
        <f t="shared" si="189"/>
        <v>21.304347826086957</v>
      </c>
      <c r="CE186" s="44">
        <f t="shared" si="190"/>
        <v>1.1333333333333333</v>
      </c>
      <c r="CF186" s="44">
        <f t="shared" si="191"/>
        <v>0.3092827991925991</v>
      </c>
      <c r="CG186" s="44">
        <f t="shared" si="192"/>
        <v>27.368421052631579</v>
      </c>
      <c r="CH186" s="44">
        <f t="shared" si="193"/>
        <v>1.0625</v>
      </c>
      <c r="CI186" s="44">
        <f t="shared" si="194"/>
        <v>0.3478970440390326</v>
      </c>
      <c r="CJ186" s="44">
        <f t="shared" si="195"/>
        <v>39.285714285714285</v>
      </c>
      <c r="CK186" s="44">
        <f t="shared" si="196"/>
        <v>1.0625</v>
      </c>
      <c r="CL186" s="44">
        <f t="shared" si="197"/>
        <v>0.37053217723901971</v>
      </c>
      <c r="CM186" s="44">
        <f t="shared" si="198"/>
        <v>60</v>
      </c>
      <c r="CN186" s="44">
        <f t="shared" si="199"/>
        <v>1</v>
      </c>
      <c r="CO186" s="44">
        <f t="shared" si="200"/>
        <v>0.35930411196308426</v>
      </c>
      <c r="CP186">
        <f t="shared" si="201"/>
        <v>1.4320461664892459</v>
      </c>
      <c r="CQ186">
        <f t="shared" si="202"/>
        <v>163.44704140797415</v>
      </c>
      <c r="CR186">
        <f t="shared" si="203"/>
        <v>164</v>
      </c>
    </row>
    <row r="187" spans="1:96" ht="21">
      <c r="A187" s="248"/>
      <c r="B187" s="80" t="s">
        <v>167</v>
      </c>
      <c r="C187" s="88" t="s">
        <v>159</v>
      </c>
      <c r="D187" s="38">
        <v>6</v>
      </c>
      <c r="E187" s="38">
        <v>22</v>
      </c>
      <c r="F187" s="39" t="str">
        <f t="shared" si="208"/>
        <v>6-13</v>
      </c>
      <c r="G187" s="39">
        <f t="shared" si="140"/>
        <v>9.5</v>
      </c>
      <c r="H187" s="40">
        <v>6</v>
      </c>
      <c r="I187" s="40">
        <v>13</v>
      </c>
      <c r="J187" s="40">
        <v>1</v>
      </c>
      <c r="K187" s="106">
        <v>13</v>
      </c>
      <c r="L187" s="38" t="s">
        <v>274</v>
      </c>
      <c r="M187" s="38">
        <v>1</v>
      </c>
      <c r="N187" s="39" t="str">
        <f t="shared" si="209"/>
        <v>-</v>
      </c>
      <c r="O187" s="38" t="s">
        <v>257</v>
      </c>
      <c r="P187" s="38" t="s">
        <v>257</v>
      </c>
      <c r="Q187" s="38" t="s">
        <v>257</v>
      </c>
      <c r="R187" s="38" t="s">
        <v>257</v>
      </c>
      <c r="S187" s="38" t="s">
        <v>257</v>
      </c>
      <c r="T187" s="97">
        <v>7</v>
      </c>
      <c r="U187" s="38" t="s">
        <v>310</v>
      </c>
      <c r="V187" s="38">
        <v>1</v>
      </c>
      <c r="W187" s="38">
        <v>5</v>
      </c>
      <c r="X187" s="97">
        <v>11</v>
      </c>
      <c r="Y187" s="38">
        <v>2</v>
      </c>
      <c r="Z187" s="41" t="s">
        <v>231</v>
      </c>
      <c r="AA187" s="38">
        <f>'Способности и классы'!$G$16</f>
        <v>1.4</v>
      </c>
      <c r="AB187" s="38">
        <v>0</v>
      </c>
      <c r="AC187" s="42" t="s">
        <v>612</v>
      </c>
      <c r="AD187" s="42"/>
      <c r="AE187" s="38">
        <v>1.7</v>
      </c>
      <c r="AF187" s="38">
        <v>0</v>
      </c>
      <c r="AG187" s="43"/>
      <c r="AH187" s="44">
        <f t="shared" si="141"/>
        <v>7.7704041888631586E-2</v>
      </c>
      <c r="AI187" s="44">
        <f t="shared" si="142"/>
        <v>17599.999999999985</v>
      </c>
      <c r="AJ187" s="44">
        <f t="shared" si="143"/>
        <v>21.815605148458395</v>
      </c>
      <c r="AK187" s="44">
        <f t="shared" si="144"/>
        <v>0.32888687497048719</v>
      </c>
      <c r="AL187" s="44">
        <f t="shared" si="145"/>
        <v>220.00000000000006</v>
      </c>
      <c r="AM187" s="44">
        <f t="shared" si="146"/>
        <v>5.9838188580264813</v>
      </c>
      <c r="AN187" s="44">
        <f t="shared" si="147"/>
        <v>0.60362774003729669</v>
      </c>
      <c r="AO187" s="44">
        <f t="shared" si="148"/>
        <v>73.333333333333343</v>
      </c>
      <c r="AP187" s="44">
        <f t="shared" si="149"/>
        <v>4.7585318095032445</v>
      </c>
      <c r="AQ187" s="44">
        <f t="shared" si="150"/>
        <v>0.90654715536736863</v>
      </c>
      <c r="AR187" s="44">
        <f t="shared" si="151"/>
        <v>24.444444444444439</v>
      </c>
      <c r="AS187" s="44">
        <f t="shared" si="152"/>
        <v>3.7352176127214323</v>
      </c>
      <c r="AT187" s="44">
        <f t="shared" si="153"/>
        <v>1.2422146155979887</v>
      </c>
      <c r="AU187" s="44">
        <f t="shared" si="154"/>
        <v>18.333333333333332</v>
      </c>
      <c r="AV187" s="44">
        <f t="shared" si="155"/>
        <v>3.8416907331773551</v>
      </c>
      <c r="AW187" s="44">
        <f t="shared" si="156"/>
        <v>1.6396678984035884</v>
      </c>
      <c r="AX187" s="44">
        <f t="shared" si="157"/>
        <v>11</v>
      </c>
      <c r="AY187" s="44">
        <f t="shared" si="158"/>
        <v>3.2858519712064806</v>
      </c>
      <c r="AZ187" s="44">
        <f t="shared" si="159"/>
        <v>2.0669275142376002</v>
      </c>
      <c r="BA187" s="44">
        <f t="shared" si="160"/>
        <v>7.333333333333333</v>
      </c>
      <c r="BB187" s="44">
        <f t="shared" si="161"/>
        <v>2.6682808492432777</v>
      </c>
      <c r="BC187" s="44">
        <f t="shared" si="162"/>
        <v>2.5502211780498434</v>
      </c>
      <c r="BD187" s="44">
        <f t="shared" si="163"/>
        <v>11</v>
      </c>
      <c r="BE187" s="44">
        <f t="shared" si="164"/>
        <v>4.0093511564479343</v>
      </c>
      <c r="BF187" s="44">
        <f t="shared" si="165"/>
        <v>3.1013455315199447</v>
      </c>
      <c r="BG187" s="44">
        <f t="shared" si="166"/>
        <v>4.583333333333333</v>
      </c>
      <c r="BH187" s="44">
        <f t="shared" si="167"/>
        <v>1.4778531726798845</v>
      </c>
      <c r="BI187" s="44">
        <f t="shared" si="168"/>
        <v>3.8074980525429476</v>
      </c>
      <c r="BJ187" s="44">
        <f t="shared" si="169"/>
        <v>3.4920634920634921</v>
      </c>
      <c r="BK187" s="44">
        <f t="shared" si="170"/>
        <v>0.91715437378391218</v>
      </c>
      <c r="BL187" s="44">
        <f t="shared" si="171"/>
        <v>4.5667312951631196</v>
      </c>
      <c r="BM187" s="44">
        <f t="shared" si="172"/>
        <v>2.75</v>
      </c>
      <c r="BN187" s="44">
        <f t="shared" si="173"/>
        <v>0.60218125881693074</v>
      </c>
      <c r="BO187" s="44">
        <f t="shared" si="174"/>
        <v>5.4640069455324118</v>
      </c>
      <c r="BP187" s="44">
        <f t="shared" si="175"/>
        <v>2.75</v>
      </c>
      <c r="BQ187" s="44">
        <f t="shared" si="176"/>
        <v>0.50329365013866034</v>
      </c>
      <c r="BR187" s="44">
        <f t="shared" si="177"/>
        <v>6.7084489497185276</v>
      </c>
      <c r="BS187" s="44">
        <f t="shared" si="178"/>
        <v>3.7606837606837602</v>
      </c>
      <c r="BT187" s="44">
        <f t="shared" si="179"/>
        <v>0.57704869174680407</v>
      </c>
      <c r="BU187" s="44">
        <f t="shared" si="180"/>
        <v>8.9791337293529843</v>
      </c>
      <c r="BV187" s="44">
        <f t="shared" si="181"/>
        <v>2.2000000000000002</v>
      </c>
      <c r="BW187" s="44">
        <f t="shared" si="182"/>
        <v>0.33621794305849734</v>
      </c>
      <c r="BX187" s="44">
        <f t="shared" si="183"/>
        <v>12.260319189928039</v>
      </c>
      <c r="BY187" s="44">
        <f t="shared" si="184"/>
        <v>2.2000000000000002</v>
      </c>
      <c r="BZ187" s="44">
        <f t="shared" si="185"/>
        <v>0.34174373760236626</v>
      </c>
      <c r="CA187" s="44">
        <f t="shared" si="186"/>
        <v>17.210006314593219</v>
      </c>
      <c r="CB187" s="44">
        <f t="shared" si="187"/>
        <v>2</v>
      </c>
      <c r="CC187" s="44">
        <f t="shared" si="188"/>
        <v>0.34089802331394403</v>
      </c>
      <c r="CD187" s="44">
        <f t="shared" si="189"/>
        <v>26.248660816773352</v>
      </c>
      <c r="CE187" s="44">
        <f t="shared" si="190"/>
        <v>1.8333333333333333</v>
      </c>
      <c r="CF187" s="44">
        <f t="shared" si="191"/>
        <v>0.34486864724714134</v>
      </c>
      <c r="CG187" s="44">
        <f t="shared" si="192"/>
        <v>40.855058468556074</v>
      </c>
      <c r="CH187" s="44">
        <f t="shared" si="193"/>
        <v>1.8333333333333333</v>
      </c>
      <c r="CI187" s="44">
        <f t="shared" si="194"/>
        <v>0.36466876771500117</v>
      </c>
      <c r="CJ187" s="44">
        <f t="shared" si="195"/>
        <v>69.447987437964485</v>
      </c>
      <c r="CK187" s="44">
        <f t="shared" si="196"/>
        <v>1.6923076923076923</v>
      </c>
      <c r="CL187" s="44">
        <f t="shared" si="197"/>
        <v>0.36006043974794788</v>
      </c>
      <c r="CM187" s="44">
        <f t="shared" si="198"/>
        <v>157.13484026367718</v>
      </c>
      <c r="CN187" s="44">
        <f t="shared" si="199"/>
        <v>1.5714285714285714</v>
      </c>
      <c r="CO187" s="44">
        <f t="shared" si="200"/>
        <v>0.31623179935420537</v>
      </c>
      <c r="CP187">
        <f t="shared" si="201"/>
        <v>3.4558065457370142</v>
      </c>
      <c r="CQ187">
        <f t="shared" si="202"/>
        <v>164.21762587511952</v>
      </c>
      <c r="CR187">
        <f t="shared" si="203"/>
        <v>165</v>
      </c>
    </row>
    <row r="188" spans="1:96" ht="30">
      <c r="A188" s="248"/>
      <c r="B188" s="80" t="s">
        <v>167</v>
      </c>
      <c r="C188" s="88" t="s">
        <v>162</v>
      </c>
      <c r="D188" s="38">
        <v>6</v>
      </c>
      <c r="E188" s="38">
        <v>24</v>
      </c>
      <c r="F188" s="39" t="str">
        <f t="shared" si="208"/>
        <v>9-11</v>
      </c>
      <c r="G188" s="39">
        <f t="shared" si="140"/>
        <v>10</v>
      </c>
      <c r="H188" s="40">
        <v>9</v>
      </c>
      <c r="I188" s="40">
        <v>11</v>
      </c>
      <c r="J188" s="40">
        <v>1</v>
      </c>
      <c r="K188" s="106">
        <v>14</v>
      </c>
      <c r="L188" s="38" t="s">
        <v>274</v>
      </c>
      <c r="M188" s="38">
        <v>1</v>
      </c>
      <c r="N188" s="39">
        <f t="shared" si="209"/>
        <v>6.5</v>
      </c>
      <c r="O188" s="38">
        <v>6</v>
      </c>
      <c r="P188" s="38">
        <v>7</v>
      </c>
      <c r="Q188" s="38">
        <v>1</v>
      </c>
      <c r="R188" s="38" t="s">
        <v>257</v>
      </c>
      <c r="S188" s="38" t="s">
        <v>279</v>
      </c>
      <c r="T188" s="97">
        <v>8</v>
      </c>
      <c r="U188" s="38" t="s">
        <v>317</v>
      </c>
      <c r="V188" s="38">
        <v>1</v>
      </c>
      <c r="W188" s="38">
        <v>7</v>
      </c>
      <c r="X188" s="97">
        <v>6</v>
      </c>
      <c r="Y188" s="38">
        <v>2</v>
      </c>
      <c r="Z188" s="41" t="s">
        <v>239</v>
      </c>
      <c r="AA188" s="38">
        <f>'Способности и классы'!$G$13</f>
        <v>1.2</v>
      </c>
      <c r="AB188" s="38">
        <v>0</v>
      </c>
      <c r="AC188" s="42" t="s">
        <v>652</v>
      </c>
      <c r="AD188" s="42"/>
      <c r="AE188" s="38">
        <f>1.2*1.4*1.2</f>
        <v>2.016</v>
      </c>
      <c r="AF188" s="38">
        <v>0</v>
      </c>
      <c r="AG188" s="43"/>
      <c r="AH188" s="44">
        <f t="shared" si="141"/>
        <v>7.4432292756478682E-2</v>
      </c>
      <c r="AI188" s="44">
        <f t="shared" si="142"/>
        <v>1920</v>
      </c>
      <c r="AJ188" s="44">
        <f t="shared" si="143"/>
        <v>12.673161168345397</v>
      </c>
      <c r="AK188" s="44">
        <f t="shared" si="144"/>
        <v>0.31081616755452635</v>
      </c>
      <c r="AL188" s="44">
        <f t="shared" si="145"/>
        <v>40</v>
      </c>
      <c r="AM188" s="44">
        <f t="shared" si="146"/>
        <v>3.8030147278039514</v>
      </c>
      <c r="AN188" s="44">
        <f t="shared" si="147"/>
        <v>0.57555203119835263</v>
      </c>
      <c r="AO188" s="44">
        <f t="shared" si="148"/>
        <v>80</v>
      </c>
      <c r="AP188" s="44">
        <f t="shared" si="149"/>
        <v>4.9713776294671446</v>
      </c>
      <c r="AQ188" s="44">
        <f t="shared" si="150"/>
        <v>0.86232534291042384</v>
      </c>
      <c r="AR188" s="44">
        <f t="shared" si="151"/>
        <v>9.9999999999999982</v>
      </c>
      <c r="AS188" s="44">
        <f t="shared" si="152"/>
        <v>2.6652106504638517</v>
      </c>
      <c r="AT188" s="44">
        <f t="shared" si="153"/>
        <v>1.1938166435617035</v>
      </c>
      <c r="AU188" s="44">
        <f t="shared" si="154"/>
        <v>8.8888888888888875</v>
      </c>
      <c r="AV188" s="44">
        <f t="shared" si="155"/>
        <v>2.7286945540711076</v>
      </c>
      <c r="AW188" s="44">
        <f t="shared" si="156"/>
        <v>1.5498230820527068</v>
      </c>
      <c r="AX188" s="44">
        <f t="shared" si="157"/>
        <v>6</v>
      </c>
      <c r="AY188" s="44">
        <f t="shared" si="158"/>
        <v>2.3303341711521255</v>
      </c>
      <c r="AZ188" s="44">
        <f t="shared" si="159"/>
        <v>1.9757395356682945</v>
      </c>
      <c r="BA188" s="44">
        <f t="shared" si="160"/>
        <v>6</v>
      </c>
      <c r="BB188" s="44">
        <f t="shared" si="161"/>
        <v>2.3652481364283267</v>
      </c>
      <c r="BC188" s="44">
        <f t="shared" si="162"/>
        <v>2.4306795603287568</v>
      </c>
      <c r="BD188" s="44">
        <f t="shared" si="163"/>
        <v>12</v>
      </c>
      <c r="BE188" s="44">
        <f t="shared" si="164"/>
        <v>4.5580686321369148</v>
      </c>
      <c r="BF188" s="44">
        <f t="shared" si="165"/>
        <v>2.9962151745192687</v>
      </c>
      <c r="BG188" s="44">
        <f t="shared" si="166"/>
        <v>4</v>
      </c>
      <c r="BH188" s="44">
        <f t="shared" si="167"/>
        <v>1.3350176028802019</v>
      </c>
      <c r="BI188" s="44">
        <f t="shared" si="168"/>
        <v>3.5998163405860599</v>
      </c>
      <c r="BJ188" s="44">
        <f t="shared" si="169"/>
        <v>4</v>
      </c>
      <c r="BK188" s="44">
        <f t="shared" si="170"/>
        <v>1.1111677990074318</v>
      </c>
      <c r="BL188" s="44">
        <f t="shared" si="171"/>
        <v>4.3840620433565949</v>
      </c>
      <c r="BM188" s="44">
        <f t="shared" si="172"/>
        <v>3.4285714285714284</v>
      </c>
      <c r="BN188" s="44">
        <f t="shared" si="173"/>
        <v>0.78205358287913085</v>
      </c>
      <c r="BO188" s="44">
        <f t="shared" si="174"/>
        <v>5.226441426161438</v>
      </c>
      <c r="BP188" s="44">
        <f t="shared" si="175"/>
        <v>3</v>
      </c>
      <c r="BQ188" s="44">
        <f t="shared" si="176"/>
        <v>0.57400432825731507</v>
      </c>
      <c r="BR188" s="44">
        <f t="shared" si="177"/>
        <v>6.3812075375371364</v>
      </c>
      <c r="BS188" s="44">
        <f t="shared" si="178"/>
        <v>4.615384615384615</v>
      </c>
      <c r="BT188" s="44">
        <f t="shared" si="179"/>
        <v>0.73508875151480857</v>
      </c>
      <c r="BU188" s="44">
        <f t="shared" si="180"/>
        <v>7.6443976344491613</v>
      </c>
      <c r="BV188" s="44">
        <f t="shared" si="181"/>
        <v>2.6666666666666665</v>
      </c>
      <c r="BW188" s="44">
        <f t="shared" si="182"/>
        <v>0.44211447458723141</v>
      </c>
      <c r="BX188" s="44">
        <f t="shared" si="183"/>
        <v>10.557497080215812</v>
      </c>
      <c r="BY188" s="44">
        <f t="shared" si="184"/>
        <v>2.4</v>
      </c>
      <c r="BZ188" s="44">
        <f t="shared" si="185"/>
        <v>0.39619265492531447</v>
      </c>
      <c r="CA188" s="44">
        <f t="shared" si="186"/>
        <v>14.520942827938031</v>
      </c>
      <c r="CB188" s="44">
        <f t="shared" si="187"/>
        <v>2.4</v>
      </c>
      <c r="CC188" s="44">
        <f t="shared" si="188"/>
        <v>0.40654461521348639</v>
      </c>
      <c r="CD188" s="44">
        <f t="shared" si="189"/>
        <v>21.520641166547101</v>
      </c>
      <c r="CE188" s="44">
        <f t="shared" si="190"/>
        <v>2.1818181818181817</v>
      </c>
      <c r="CF188" s="44">
        <f t="shared" si="191"/>
        <v>0.40029976961529767</v>
      </c>
      <c r="CG188" s="44">
        <f t="shared" si="192"/>
        <v>32.253993527807431</v>
      </c>
      <c r="CH188" s="44">
        <f t="shared" si="193"/>
        <v>2</v>
      </c>
      <c r="CI188" s="44">
        <f t="shared" si="194"/>
        <v>0.40508402156676349</v>
      </c>
      <c r="CJ188" s="44">
        <f t="shared" si="195"/>
        <v>55.558389950371584</v>
      </c>
      <c r="CK188" s="44">
        <f t="shared" si="196"/>
        <v>2</v>
      </c>
      <c r="CL188" s="44">
        <f t="shared" si="197"/>
        <v>0.40084557582375341</v>
      </c>
      <c r="CM188" s="44">
        <f t="shared" si="198"/>
        <v>106.06601717798212</v>
      </c>
      <c r="CN188" s="44">
        <f t="shared" si="199"/>
        <v>1.8461538461538463</v>
      </c>
      <c r="CO188" s="44">
        <f t="shared" si="200"/>
        <v>0.36322263697199492</v>
      </c>
      <c r="CP188">
        <f t="shared" si="201"/>
        <v>3.4620693323143383</v>
      </c>
      <c r="CQ188">
        <f t="shared" si="202"/>
        <v>164.3366025969033</v>
      </c>
      <c r="CR188">
        <f t="shared" si="203"/>
        <v>165</v>
      </c>
    </row>
    <row r="189" spans="1:96" ht="30">
      <c r="A189" s="248"/>
      <c r="B189" s="79" t="s">
        <v>142</v>
      </c>
      <c r="C189" s="87" t="s">
        <v>140</v>
      </c>
      <c r="D189" s="32">
        <v>6</v>
      </c>
      <c r="E189" s="32">
        <v>30</v>
      </c>
      <c r="F189" s="33" t="str">
        <f t="shared" si="208"/>
        <v>12-15</v>
      </c>
      <c r="G189" s="33">
        <f t="shared" si="140"/>
        <v>13.5</v>
      </c>
      <c r="H189" s="32">
        <v>12</v>
      </c>
      <c r="I189" s="32">
        <v>15</v>
      </c>
      <c r="J189" s="32">
        <v>1</v>
      </c>
      <c r="K189" s="105">
        <v>8</v>
      </c>
      <c r="L189" s="32" t="s">
        <v>271</v>
      </c>
      <c r="M189" s="32">
        <v>1</v>
      </c>
      <c r="N189" s="33" t="str">
        <f t="shared" si="209"/>
        <v>-</v>
      </c>
      <c r="O189" s="32" t="s">
        <v>257</v>
      </c>
      <c r="P189" s="32" t="s">
        <v>257</v>
      </c>
      <c r="Q189" s="32" t="s">
        <v>257</v>
      </c>
      <c r="R189" s="32" t="s">
        <v>257</v>
      </c>
      <c r="S189" s="32" t="s">
        <v>257</v>
      </c>
      <c r="T189" s="96">
        <v>9</v>
      </c>
      <c r="U189" s="32" t="s">
        <v>314</v>
      </c>
      <c r="V189" s="32">
        <v>1</v>
      </c>
      <c r="W189" s="32">
        <v>5</v>
      </c>
      <c r="X189" s="96">
        <v>10</v>
      </c>
      <c r="Y189" s="32">
        <v>1</v>
      </c>
      <c r="Z189" s="34" t="s">
        <v>240</v>
      </c>
      <c r="AA189" s="32">
        <f>'Способности и классы'!$G$30</f>
        <v>1.9360000000000004</v>
      </c>
      <c r="AB189" s="32">
        <v>0</v>
      </c>
      <c r="AC189" s="35" t="s">
        <v>547</v>
      </c>
      <c r="AD189" s="35"/>
      <c r="AE189" s="32">
        <v>1.5</v>
      </c>
      <c r="AF189" s="32">
        <v>0</v>
      </c>
      <c r="AG189" s="36"/>
      <c r="AH189" s="37">
        <f t="shared" si="141"/>
        <v>7.7519379844961239E-2</v>
      </c>
      <c r="AI189" s="37">
        <f t="shared" si="142"/>
        <v>12000.000000000002</v>
      </c>
      <c r="AJ189" s="37">
        <f t="shared" si="143"/>
        <v>19.835481124946785</v>
      </c>
      <c r="AK189" s="37">
        <f t="shared" si="144"/>
        <v>0.32520325203252032</v>
      </c>
      <c r="AL189" s="37">
        <f t="shared" si="145"/>
        <v>150.00000000000003</v>
      </c>
      <c r="AM189" s="37">
        <f t="shared" si="146"/>
        <v>5.4023473508651243</v>
      </c>
      <c r="AN189" s="37">
        <f t="shared" si="147"/>
        <v>0.59829059829059827</v>
      </c>
      <c r="AO189" s="37">
        <f t="shared" si="148"/>
        <v>100</v>
      </c>
      <c r="AP189" s="37">
        <f t="shared" si="149"/>
        <v>5.278415117872199</v>
      </c>
      <c r="AQ189" s="37">
        <f t="shared" si="150"/>
        <v>0.90090090090090091</v>
      </c>
      <c r="AR189" s="37">
        <f t="shared" si="151"/>
        <v>37.5</v>
      </c>
      <c r="AS189" s="37">
        <f t="shared" si="152"/>
        <v>4.4436689678503205</v>
      </c>
      <c r="AT189" s="37">
        <f t="shared" si="153"/>
        <v>1.2380952380952381</v>
      </c>
      <c r="AU189" s="37">
        <f t="shared" si="154"/>
        <v>20</v>
      </c>
      <c r="AV189" s="37">
        <f t="shared" si="155"/>
        <v>4.0191847623425021</v>
      </c>
      <c r="AW189" s="37">
        <f t="shared" si="156"/>
        <v>1.6161616161616161</v>
      </c>
      <c r="AX189" s="37">
        <f t="shared" si="157"/>
        <v>12.5</v>
      </c>
      <c r="AY189" s="37">
        <f t="shared" si="158"/>
        <v>3.5914164338529453</v>
      </c>
      <c r="AZ189" s="37">
        <f t="shared" si="159"/>
        <v>2.0652173913043481</v>
      </c>
      <c r="BA189" s="37">
        <f t="shared" si="160"/>
        <v>10.714285714285715</v>
      </c>
      <c r="BB189" s="37">
        <f t="shared" si="161"/>
        <v>3.5819789025222946</v>
      </c>
      <c r="BC189" s="37">
        <f t="shared" si="162"/>
        <v>2.558139534883721</v>
      </c>
      <c r="BD189" s="37">
        <f t="shared" si="163"/>
        <v>15</v>
      </c>
      <c r="BE189" s="37">
        <f t="shared" si="164"/>
        <v>5.3673346979431669</v>
      </c>
      <c r="BF189" s="37">
        <f t="shared" si="165"/>
        <v>3.4722222222222223</v>
      </c>
      <c r="BG189" s="37">
        <f t="shared" si="166"/>
        <v>6.666666666666667</v>
      </c>
      <c r="BH189" s="37">
        <f t="shared" si="167"/>
        <v>1.92</v>
      </c>
      <c r="BI189" s="37">
        <f t="shared" si="168"/>
        <v>4.7297297297297289</v>
      </c>
      <c r="BJ189" s="37">
        <f t="shared" si="169"/>
        <v>5</v>
      </c>
      <c r="BK189" s="37">
        <f t="shared" si="170"/>
        <v>1.0571428571428574</v>
      </c>
      <c r="BL189" s="37">
        <f t="shared" si="171"/>
        <v>6.5126050420168067</v>
      </c>
      <c r="BM189" s="37">
        <f t="shared" si="172"/>
        <v>4.2857142857142856</v>
      </c>
      <c r="BN189" s="37">
        <f t="shared" si="173"/>
        <v>0.65806451612903227</v>
      </c>
      <c r="BO189" s="37">
        <f t="shared" si="174"/>
        <v>9.1397849462365599</v>
      </c>
      <c r="BP189" s="37">
        <f t="shared" si="175"/>
        <v>4.2857142857142856</v>
      </c>
      <c r="BQ189" s="37">
        <f t="shared" si="176"/>
        <v>0.46890756302521003</v>
      </c>
      <c r="BR189" s="37">
        <f t="shared" si="177"/>
        <v>13.214285714285715</v>
      </c>
      <c r="BS189" s="37">
        <f t="shared" si="178"/>
        <v>5.7692307692307692</v>
      </c>
      <c r="BT189" s="37">
        <f t="shared" si="179"/>
        <v>0.45506193317829335</v>
      </c>
      <c r="BU189" s="37">
        <f t="shared" si="180"/>
        <v>20</v>
      </c>
      <c r="BV189" s="37">
        <f t="shared" si="181"/>
        <v>3.75</v>
      </c>
      <c r="BW189" s="37">
        <f t="shared" si="182"/>
        <v>0.27325995082789212</v>
      </c>
      <c r="BX189" s="37">
        <f t="shared" si="183"/>
        <v>32.575757575757571</v>
      </c>
      <c r="BY189" s="37">
        <f t="shared" si="184"/>
        <v>3.3333333333333335</v>
      </c>
      <c r="BZ189" s="37">
        <f t="shared" si="185"/>
        <v>0.24056926319878852</v>
      </c>
      <c r="CA189" s="37">
        <f t="shared" si="186"/>
        <v>60.526315789473699</v>
      </c>
      <c r="CB189" s="37">
        <f t="shared" si="187"/>
        <v>3</v>
      </c>
      <c r="CC189" s="37">
        <f t="shared" si="188"/>
        <v>0.22263247155638446</v>
      </c>
      <c r="CD189" s="37">
        <f t="shared" si="189"/>
        <v>153.12500000000003</v>
      </c>
      <c r="CE189" s="37">
        <f t="shared" si="190"/>
        <v>3</v>
      </c>
      <c r="CF189" s="37">
        <f t="shared" si="191"/>
        <v>0.207410176565926</v>
      </c>
      <c r="CG189" s="37">
        <f t="shared" si="192"/>
        <v>399.99999999999966</v>
      </c>
      <c r="CH189" s="37">
        <f t="shared" si="193"/>
        <v>2.7272727272727271</v>
      </c>
      <c r="CI189" s="37">
        <f t="shared" si="194"/>
        <v>0.1976706944078124</v>
      </c>
      <c r="CJ189" s="37">
        <f t="shared" si="195"/>
        <v>549.99999999999955</v>
      </c>
      <c r="CK189" s="37">
        <f t="shared" si="196"/>
        <v>2.7272727272727271</v>
      </c>
      <c r="CL189" s="37">
        <f t="shared" si="197"/>
        <v>0.23239437771465499</v>
      </c>
      <c r="CM189" s="37">
        <f t="shared" si="198"/>
        <v>923.0769230769223</v>
      </c>
      <c r="CN189" s="37">
        <f t="shared" si="199"/>
        <v>2.5</v>
      </c>
      <c r="CO189" s="37">
        <f t="shared" si="200"/>
        <v>0.22812639037746893</v>
      </c>
      <c r="CP189">
        <f t="shared" si="201"/>
        <v>3.4921760505998165</v>
      </c>
      <c r="CQ189">
        <f t="shared" si="202"/>
        <v>164.9067572899055</v>
      </c>
      <c r="CR189">
        <f t="shared" si="203"/>
        <v>165</v>
      </c>
    </row>
    <row r="190" spans="1:96" ht="45">
      <c r="A190" s="248"/>
      <c r="B190" s="83" t="s">
        <v>230</v>
      </c>
      <c r="C190" s="91" t="s">
        <v>223</v>
      </c>
      <c r="D190" s="45">
        <v>5</v>
      </c>
      <c r="E190" s="45">
        <v>40</v>
      </c>
      <c r="F190" s="46" t="str">
        <f t="shared" si="208"/>
        <v>6-7</v>
      </c>
      <c r="G190" s="46">
        <f t="shared" si="140"/>
        <v>6.5</v>
      </c>
      <c r="H190" s="45">
        <v>6</v>
      </c>
      <c r="I190" s="45">
        <v>7</v>
      </c>
      <c r="J190" s="45">
        <v>1</v>
      </c>
      <c r="K190" s="109">
        <v>6</v>
      </c>
      <c r="L190" s="45" t="s">
        <v>271</v>
      </c>
      <c r="M190" s="45">
        <v>1</v>
      </c>
      <c r="N190" s="46" t="str">
        <f t="shared" si="209"/>
        <v>-</v>
      </c>
      <c r="O190" s="45" t="s">
        <v>257</v>
      </c>
      <c r="P190" s="45" t="s">
        <v>257</v>
      </c>
      <c r="Q190" s="45" t="s">
        <v>257</v>
      </c>
      <c r="R190" s="45" t="s">
        <v>257</v>
      </c>
      <c r="S190" s="45" t="s">
        <v>257</v>
      </c>
      <c r="T190" s="100">
        <v>9</v>
      </c>
      <c r="U190" s="45" t="s">
        <v>310</v>
      </c>
      <c r="V190" s="45">
        <v>1</v>
      </c>
      <c r="W190" s="45">
        <v>7</v>
      </c>
      <c r="X190" s="100">
        <v>1</v>
      </c>
      <c r="Y190" s="45">
        <v>2</v>
      </c>
      <c r="Z190" s="47" t="s">
        <v>231</v>
      </c>
      <c r="AA190" s="45">
        <f>'Способности и классы'!$G$16</f>
        <v>1.4</v>
      </c>
      <c r="AB190" s="45">
        <v>0</v>
      </c>
      <c r="AC190" s="48" t="s">
        <v>582</v>
      </c>
      <c r="AD190" s="48" t="s">
        <v>733</v>
      </c>
      <c r="AE190" s="45">
        <f>4.125*1.2</f>
        <v>4.95</v>
      </c>
      <c r="AF190" s="45">
        <v>0</v>
      </c>
      <c r="AG190" s="49"/>
      <c r="AH190" s="50">
        <f t="shared" si="141"/>
        <v>0.11404948083653992</v>
      </c>
      <c r="AI190" s="50">
        <f t="shared" si="142"/>
        <v>1600</v>
      </c>
      <c r="AJ190" s="50">
        <f t="shared" si="143"/>
        <v>10.883201434503624</v>
      </c>
      <c r="AK190" s="50">
        <f t="shared" si="144"/>
        <v>0.47939442792308301</v>
      </c>
      <c r="AL190" s="50">
        <f t="shared" si="145"/>
        <v>40</v>
      </c>
      <c r="AM190" s="50">
        <f t="shared" si="146"/>
        <v>3.3757939273746307</v>
      </c>
      <c r="AN190" s="50">
        <f t="shared" si="147"/>
        <v>0.88388347648318433</v>
      </c>
      <c r="AO190" s="50">
        <f t="shared" si="148"/>
        <v>133.33333333333334</v>
      </c>
      <c r="AP190" s="50">
        <f t="shared" si="149"/>
        <v>5.1053639741548569</v>
      </c>
      <c r="AQ190" s="50">
        <f t="shared" si="150"/>
        <v>1.3341637380878255</v>
      </c>
      <c r="AR190" s="50">
        <f t="shared" si="151"/>
        <v>20</v>
      </c>
      <c r="AS190" s="50">
        <f t="shared" si="152"/>
        <v>2.9534413109763245</v>
      </c>
      <c r="AT190" s="50">
        <f t="shared" si="153"/>
        <v>1.8384776310850235</v>
      </c>
      <c r="AU190" s="50">
        <f t="shared" si="154"/>
        <v>13.333333333333334</v>
      </c>
      <c r="AV190" s="50">
        <f t="shared" si="155"/>
        <v>2.6930238103178645</v>
      </c>
      <c r="AW190" s="50">
        <f t="shared" si="156"/>
        <v>2.4071720210605871</v>
      </c>
      <c r="AX190" s="50">
        <f t="shared" si="157"/>
        <v>10</v>
      </c>
      <c r="AY190" s="50">
        <f t="shared" si="158"/>
        <v>2.4353312727717014</v>
      </c>
      <c r="AZ190" s="50">
        <f t="shared" si="159"/>
        <v>3.3172910722331861</v>
      </c>
      <c r="BA190" s="50">
        <f t="shared" si="160"/>
        <v>10</v>
      </c>
      <c r="BB190" s="50">
        <f t="shared" si="161"/>
        <v>2.3517585173019424</v>
      </c>
      <c r="BC190" s="50">
        <f t="shared" si="162"/>
        <v>4.6298658291976311</v>
      </c>
      <c r="BD190" s="50">
        <f t="shared" si="163"/>
        <v>20</v>
      </c>
      <c r="BE190" s="50">
        <f t="shared" si="164"/>
        <v>4.0150273736787483</v>
      </c>
      <c r="BF190" s="50">
        <f t="shared" si="165"/>
        <v>6.4753368240526319</v>
      </c>
      <c r="BG190" s="50">
        <f t="shared" si="166"/>
        <v>8</v>
      </c>
      <c r="BH190" s="50">
        <f t="shared" si="167"/>
        <v>1.2354569680891361</v>
      </c>
      <c r="BI190" s="50">
        <f t="shared" si="168"/>
        <v>9.1661990153811708</v>
      </c>
      <c r="BJ190" s="50">
        <f t="shared" si="169"/>
        <v>6.666666666666667</v>
      </c>
      <c r="BK190" s="50">
        <f t="shared" si="170"/>
        <v>0.72730983207759181</v>
      </c>
      <c r="BL190" s="50">
        <f t="shared" si="171"/>
        <v>13.285036495019984</v>
      </c>
      <c r="BM190" s="50">
        <f t="shared" si="172"/>
        <v>5.7142857142857144</v>
      </c>
      <c r="BN190" s="50">
        <f t="shared" si="173"/>
        <v>0.43012947058352202</v>
      </c>
      <c r="BO190" s="50">
        <f t="shared" si="174"/>
        <v>20.03469213361884</v>
      </c>
      <c r="BP190" s="50">
        <f t="shared" si="175"/>
        <v>5.7142857142857144</v>
      </c>
      <c r="BQ190" s="50">
        <f t="shared" si="176"/>
        <v>0.28521954199121252</v>
      </c>
      <c r="BR190" s="50">
        <f t="shared" si="177"/>
        <v>32.299939387533648</v>
      </c>
      <c r="BS190" s="50">
        <f t="shared" si="178"/>
        <v>7.6923076923076916</v>
      </c>
      <c r="BT190" s="50">
        <f t="shared" si="179"/>
        <v>0.25586577231726126</v>
      </c>
      <c r="BU190" s="50">
        <f t="shared" si="180"/>
        <v>58.92556509887897</v>
      </c>
      <c r="BV190" s="50">
        <f t="shared" si="181"/>
        <v>5</v>
      </c>
      <c r="BW190" s="50">
        <f t="shared" si="182"/>
        <v>0.14781426301067777</v>
      </c>
      <c r="BX190" s="50">
        <f t="shared" si="183"/>
        <v>144.7885313858169</v>
      </c>
      <c r="BY190" s="50">
        <f t="shared" si="184"/>
        <v>4.4444444444444446</v>
      </c>
      <c r="BZ190" s="50">
        <f t="shared" si="185"/>
        <v>0.11335144850502415</v>
      </c>
      <c r="CA190" s="50">
        <f t="shared" si="186"/>
        <v>361.41013260645724</v>
      </c>
      <c r="CB190" s="50">
        <f t="shared" si="187"/>
        <v>4</v>
      </c>
      <c r="CC190" s="50">
        <f t="shared" si="188"/>
        <v>0.1052034139855938</v>
      </c>
      <c r="CD190" s="50">
        <f t="shared" si="189"/>
        <v>461.97643037521067</v>
      </c>
      <c r="CE190" s="50">
        <f t="shared" si="190"/>
        <v>4</v>
      </c>
      <c r="CF190" s="50">
        <f t="shared" si="191"/>
        <v>0.14961532110793008</v>
      </c>
      <c r="CG190" s="50">
        <f t="shared" si="192"/>
        <v>612.82587702834064</v>
      </c>
      <c r="CH190" s="50">
        <f t="shared" si="193"/>
        <v>3.6363636363636362</v>
      </c>
      <c r="CI190" s="50">
        <f t="shared" si="194"/>
        <v>0.18894365771045279</v>
      </c>
      <c r="CJ190" s="50">
        <f t="shared" si="195"/>
        <v>864.24162145022387</v>
      </c>
      <c r="CK190" s="50">
        <f t="shared" si="196"/>
        <v>3.6363636363636362</v>
      </c>
      <c r="CL190" s="50">
        <f t="shared" si="197"/>
        <v>0.22213082790875202</v>
      </c>
      <c r="CM190" s="50">
        <f t="shared" si="198"/>
        <v>33941.12549695425</v>
      </c>
      <c r="CN190" s="50">
        <f t="shared" si="199"/>
        <v>3.3333333333333335</v>
      </c>
      <c r="CO190" s="50">
        <f t="shared" si="200"/>
        <v>9.9549280719095856E-2</v>
      </c>
      <c r="CP190">
        <f t="shared" si="201"/>
        <v>3.495558561482667</v>
      </c>
      <c r="CQ190">
        <f t="shared" si="202"/>
        <v>164.97063000331985</v>
      </c>
      <c r="CR190">
        <f t="shared" si="203"/>
        <v>165</v>
      </c>
    </row>
    <row r="191" spans="1:96" ht="30">
      <c r="A191" s="248"/>
      <c r="B191" s="77" t="s">
        <v>119</v>
      </c>
      <c r="C191" s="85" t="s">
        <v>113</v>
      </c>
      <c r="D191" s="20">
        <v>6</v>
      </c>
      <c r="E191" s="20">
        <v>34</v>
      </c>
      <c r="F191" s="21" t="str">
        <f t="shared" si="208"/>
        <v>5-7</v>
      </c>
      <c r="G191" s="21">
        <f t="shared" si="140"/>
        <v>6</v>
      </c>
      <c r="H191" s="20">
        <v>5</v>
      </c>
      <c r="I191" s="20">
        <v>7</v>
      </c>
      <c r="J191" s="20">
        <v>3</v>
      </c>
      <c r="K191" s="103">
        <v>9</v>
      </c>
      <c r="L191" s="20" t="s">
        <v>277</v>
      </c>
      <c r="M191" s="20">
        <v>1</v>
      </c>
      <c r="N191" s="21" t="str">
        <f t="shared" si="209"/>
        <v>-</v>
      </c>
      <c r="O191" s="20" t="s">
        <v>257</v>
      </c>
      <c r="P191" s="20" t="s">
        <v>257</v>
      </c>
      <c r="Q191" s="20" t="s">
        <v>257</v>
      </c>
      <c r="R191" s="20" t="s">
        <v>257</v>
      </c>
      <c r="S191" s="20" t="s">
        <v>257</v>
      </c>
      <c r="T191" s="94">
        <v>13</v>
      </c>
      <c r="U191" s="20" t="s">
        <v>326</v>
      </c>
      <c r="V191" s="20">
        <v>1</v>
      </c>
      <c r="W191" s="20">
        <v>8</v>
      </c>
      <c r="X191" s="94">
        <v>2</v>
      </c>
      <c r="Y191" s="20">
        <v>1</v>
      </c>
      <c r="Z191" s="22" t="s">
        <v>253</v>
      </c>
      <c r="AA191" s="20">
        <f>'Способности и классы'!$G$17</f>
        <v>1.3</v>
      </c>
      <c r="AB191" s="20">
        <v>0</v>
      </c>
      <c r="AC191" s="23" t="s">
        <v>617</v>
      </c>
      <c r="AD191" s="23"/>
      <c r="AE191" s="20">
        <f>1.2*1.3</f>
        <v>1.56</v>
      </c>
      <c r="AF191" s="20">
        <v>0</v>
      </c>
      <c r="AG191" s="24"/>
      <c r="AH191" s="25">
        <f t="shared" si="141"/>
        <v>0.12995451591942822</v>
      </c>
      <c r="AI191" s="25">
        <f t="shared" si="142"/>
        <v>1511.1111111111109</v>
      </c>
      <c r="AJ191" s="25">
        <f t="shared" si="143"/>
        <v>10.384276793964448</v>
      </c>
      <c r="AK191" s="25">
        <f t="shared" si="144"/>
        <v>0.53872053872053871</v>
      </c>
      <c r="AL191" s="25">
        <f t="shared" si="145"/>
        <v>34</v>
      </c>
      <c r="AM191" s="25">
        <f t="shared" si="146"/>
        <v>3.1263077737626075</v>
      </c>
      <c r="AN191" s="25">
        <f t="shared" si="147"/>
        <v>0.99715099715099698</v>
      </c>
      <c r="AO191" s="25">
        <f t="shared" si="148"/>
        <v>226.66666666666669</v>
      </c>
      <c r="AP191" s="25">
        <f t="shared" si="149"/>
        <v>5.833157290341946</v>
      </c>
      <c r="AQ191" s="25">
        <f t="shared" si="150"/>
        <v>1.5117157974300832</v>
      </c>
      <c r="AR191" s="25">
        <f t="shared" si="151"/>
        <v>17</v>
      </c>
      <c r="AS191" s="25">
        <f t="shared" si="152"/>
        <v>2.6326401960084995</v>
      </c>
      <c r="AT191" s="25">
        <f t="shared" si="153"/>
        <v>2.0933977455716586</v>
      </c>
      <c r="AU191" s="25">
        <f t="shared" si="154"/>
        <v>17</v>
      </c>
      <c r="AV191" s="25">
        <f t="shared" si="155"/>
        <v>2.8496963400982271</v>
      </c>
      <c r="AW191" s="25">
        <f t="shared" si="156"/>
        <v>2.6936026936026933</v>
      </c>
      <c r="AX191" s="25">
        <f t="shared" si="157"/>
        <v>17</v>
      </c>
      <c r="AY191" s="25">
        <f t="shared" si="158"/>
        <v>3.16280280154538</v>
      </c>
      <c r="AZ191" s="25">
        <f t="shared" si="159"/>
        <v>3.4327009936766033</v>
      </c>
      <c r="BA191" s="25">
        <f t="shared" si="160"/>
        <v>11.333333333333334</v>
      </c>
      <c r="BB191" s="25">
        <f t="shared" si="161"/>
        <v>2.5235348522538339</v>
      </c>
      <c r="BC191" s="25">
        <f t="shared" si="162"/>
        <v>4.2884990253411308</v>
      </c>
      <c r="BD191" s="25">
        <f t="shared" si="163"/>
        <v>28.333333333333329</v>
      </c>
      <c r="BE191" s="25">
        <f t="shared" si="164"/>
        <v>6.0116368445266195</v>
      </c>
      <c r="BF191" s="25">
        <f t="shared" si="165"/>
        <v>5.144032921810699</v>
      </c>
      <c r="BG191" s="25">
        <f t="shared" si="166"/>
        <v>8.5</v>
      </c>
      <c r="BH191" s="25">
        <f t="shared" si="167"/>
        <v>1.6524000000000001</v>
      </c>
      <c r="BI191" s="25">
        <f t="shared" si="168"/>
        <v>6.2850729517396191</v>
      </c>
      <c r="BJ191" s="25">
        <f t="shared" si="169"/>
        <v>8.5</v>
      </c>
      <c r="BK191" s="25">
        <f t="shared" si="170"/>
        <v>1.3524107142857142</v>
      </c>
      <c r="BL191" s="25">
        <f t="shared" si="171"/>
        <v>7.6543209876543203</v>
      </c>
      <c r="BM191" s="25">
        <f t="shared" si="172"/>
        <v>6.8</v>
      </c>
      <c r="BN191" s="25">
        <f t="shared" si="173"/>
        <v>0.88838709677419359</v>
      </c>
      <c r="BO191" s="25">
        <f t="shared" si="174"/>
        <v>8.9947089947089953</v>
      </c>
      <c r="BP191" s="25">
        <f t="shared" si="175"/>
        <v>6.8</v>
      </c>
      <c r="BQ191" s="25">
        <f t="shared" si="176"/>
        <v>0.75599999999999989</v>
      </c>
      <c r="BR191" s="25">
        <f t="shared" si="177"/>
        <v>10.962962962962962</v>
      </c>
      <c r="BS191" s="25">
        <f t="shared" si="178"/>
        <v>6.8</v>
      </c>
      <c r="BT191" s="25">
        <f t="shared" si="179"/>
        <v>0.63526059570966165</v>
      </c>
      <c r="BU191" s="25">
        <f t="shared" si="180"/>
        <v>13.468013468013467</v>
      </c>
      <c r="BV191" s="25">
        <f t="shared" si="181"/>
        <v>5.666666666666667</v>
      </c>
      <c r="BW191" s="25">
        <f t="shared" si="182"/>
        <v>0.51123278447981757</v>
      </c>
      <c r="BX191" s="25">
        <f t="shared" si="183"/>
        <v>16.764132553606238</v>
      </c>
      <c r="BY191" s="25">
        <f t="shared" si="184"/>
        <v>5.666666666666667</v>
      </c>
      <c r="BZ191" s="25">
        <f t="shared" si="185"/>
        <v>0.50768182135377571</v>
      </c>
      <c r="CA191" s="25">
        <f t="shared" si="186"/>
        <v>20.043572984749456</v>
      </c>
      <c r="CB191" s="25">
        <f t="shared" si="187"/>
        <v>4.8571428571428568</v>
      </c>
      <c r="CC191" s="25">
        <f t="shared" si="188"/>
        <v>0.49226943084715696</v>
      </c>
      <c r="CD191" s="25">
        <f t="shared" si="189"/>
        <v>25.925925925925924</v>
      </c>
      <c r="CE191" s="25">
        <f t="shared" si="190"/>
        <v>4.8571428571428568</v>
      </c>
      <c r="CF191" s="25">
        <f t="shared" si="191"/>
        <v>0.51175092987589932</v>
      </c>
      <c r="CG191" s="25">
        <f t="shared" si="192"/>
        <v>35.01683501683501</v>
      </c>
      <c r="CH191" s="25">
        <f t="shared" si="193"/>
        <v>4.8571428571428568</v>
      </c>
      <c r="CI191" s="25">
        <f t="shared" si="194"/>
        <v>0.5262399268749931</v>
      </c>
      <c r="CJ191" s="25">
        <f t="shared" si="195"/>
        <v>45.267489711934154</v>
      </c>
      <c r="CK191" s="25">
        <f t="shared" si="196"/>
        <v>4.25</v>
      </c>
      <c r="CL191" s="25">
        <f t="shared" si="197"/>
        <v>0.52175388627525865</v>
      </c>
      <c r="CM191" s="25">
        <f t="shared" si="198"/>
        <v>1777.7777777777776</v>
      </c>
      <c r="CN191" s="25">
        <f t="shared" si="199"/>
        <v>4.25</v>
      </c>
      <c r="CO191" s="25">
        <f t="shared" si="200"/>
        <v>0.22111991777996814</v>
      </c>
      <c r="CP191">
        <f t="shared" si="201"/>
        <v>3.5337061687519844</v>
      </c>
      <c r="CQ191">
        <f t="shared" si="202"/>
        <v>165.688426605849</v>
      </c>
      <c r="CR191">
        <f t="shared" si="203"/>
        <v>166</v>
      </c>
    </row>
    <row r="192" spans="1:96" ht="60">
      <c r="A192" s="248"/>
      <c r="B192" s="77" t="s">
        <v>119</v>
      </c>
      <c r="C192" s="85" t="s">
        <v>117</v>
      </c>
      <c r="D192" s="20">
        <v>6</v>
      </c>
      <c r="E192" s="20">
        <v>20</v>
      </c>
      <c r="F192" s="21">
        <f t="shared" si="208"/>
        <v>8</v>
      </c>
      <c r="G192" s="21">
        <f t="shared" si="140"/>
        <v>8</v>
      </c>
      <c r="H192" s="20">
        <v>8</v>
      </c>
      <c r="I192" s="20">
        <v>8</v>
      </c>
      <c r="J192" s="20">
        <v>1</v>
      </c>
      <c r="K192" s="103">
        <v>9</v>
      </c>
      <c r="L192" s="20" t="s">
        <v>294</v>
      </c>
      <c r="M192" s="20">
        <v>1</v>
      </c>
      <c r="N192" s="21" t="str">
        <f t="shared" si="209"/>
        <v>-</v>
      </c>
      <c r="O192" s="20" t="s">
        <v>257</v>
      </c>
      <c r="P192" s="20" t="s">
        <v>257</v>
      </c>
      <c r="Q192" s="20" t="s">
        <v>257</v>
      </c>
      <c r="R192" s="20" t="s">
        <v>257</v>
      </c>
      <c r="S192" s="20" t="s">
        <v>257</v>
      </c>
      <c r="T192" s="94">
        <v>9</v>
      </c>
      <c r="U192" s="20" t="s">
        <v>329</v>
      </c>
      <c r="V192" s="20">
        <v>1</v>
      </c>
      <c r="W192" s="20">
        <v>5</v>
      </c>
      <c r="X192" s="94">
        <v>8</v>
      </c>
      <c r="Y192" s="20">
        <v>2</v>
      </c>
      <c r="Z192" s="22" t="s">
        <v>242</v>
      </c>
      <c r="AA192" s="20">
        <f>'Способности и классы'!$G$11</f>
        <v>1.33</v>
      </c>
      <c r="AB192" s="20">
        <v>0</v>
      </c>
      <c r="AC192" s="23" t="s">
        <v>726</v>
      </c>
      <c r="AD192" s="23"/>
      <c r="AE192" s="20">
        <f>1.2*1.2*2.5</f>
        <v>3.5999999999999996</v>
      </c>
      <c r="AF192" s="20">
        <v>12</v>
      </c>
      <c r="AG192" s="24"/>
      <c r="AH192" s="25">
        <f t="shared" si="141"/>
        <v>9.3040365945598349E-2</v>
      </c>
      <c r="AI192" s="25">
        <f t="shared" si="142"/>
        <v>2666.6666666666661</v>
      </c>
      <c r="AJ192" s="25">
        <f t="shared" si="143"/>
        <v>13.011409057570182</v>
      </c>
      <c r="AK192" s="25">
        <f t="shared" si="144"/>
        <v>0.3874557705131767</v>
      </c>
      <c r="AL192" s="25">
        <f t="shared" si="145"/>
        <v>50</v>
      </c>
      <c r="AM192" s="25">
        <f t="shared" si="146"/>
        <v>3.8058850277298171</v>
      </c>
      <c r="AN192" s="25">
        <f t="shared" si="147"/>
        <v>0.71735470555156977</v>
      </c>
      <c r="AO192" s="25">
        <f t="shared" si="148"/>
        <v>66.666666666666671</v>
      </c>
      <c r="AP192" s="25">
        <f t="shared" si="149"/>
        <v>4.3617101970414121</v>
      </c>
      <c r="AQ192" s="25">
        <f t="shared" si="150"/>
        <v>1.0713739108887084</v>
      </c>
      <c r="AR192" s="25">
        <f t="shared" si="151"/>
        <v>16.666666666666668</v>
      </c>
      <c r="AS192" s="25">
        <f t="shared" si="152"/>
        <v>2.9975267897118498</v>
      </c>
      <c r="AT192" s="25">
        <f t="shared" si="153"/>
        <v>1.4826432508750189</v>
      </c>
      <c r="AU192" s="25">
        <f t="shared" si="154"/>
        <v>9.5238095238095255</v>
      </c>
      <c r="AV192" s="25">
        <f t="shared" si="155"/>
        <v>2.5344692007322189</v>
      </c>
      <c r="AW192" s="25">
        <f t="shared" si="156"/>
        <v>1.9506393963766828</v>
      </c>
      <c r="AX192" s="25">
        <f t="shared" si="157"/>
        <v>6.25</v>
      </c>
      <c r="AY192" s="25">
        <f t="shared" si="158"/>
        <v>2.0704483040588402</v>
      </c>
      <c r="AZ192" s="25">
        <f t="shared" si="159"/>
        <v>2.442732516826255</v>
      </c>
      <c r="BA192" s="25">
        <f t="shared" si="160"/>
        <v>5.5555555555555554</v>
      </c>
      <c r="BB192" s="25">
        <f t="shared" si="161"/>
        <v>1.8904272786280747</v>
      </c>
      <c r="BC192" s="25">
        <f t="shared" si="162"/>
        <v>3.050264546294911</v>
      </c>
      <c r="BD192" s="25">
        <f t="shared" si="163"/>
        <v>10</v>
      </c>
      <c r="BE192" s="25">
        <f t="shared" si="164"/>
        <v>3.0894371776482954</v>
      </c>
      <c r="BF192" s="25">
        <f t="shared" si="165"/>
        <v>3.6828478186799352</v>
      </c>
      <c r="BG192" s="25">
        <f t="shared" si="166"/>
        <v>4</v>
      </c>
      <c r="BH192" s="25">
        <f t="shared" si="167"/>
        <v>1.0861160159025369</v>
      </c>
      <c r="BI192" s="25">
        <f t="shared" si="168"/>
        <v>4.9997449174806379</v>
      </c>
      <c r="BJ192" s="25">
        <f t="shared" si="169"/>
        <v>3.3333333333333335</v>
      </c>
      <c r="BK192" s="25">
        <f t="shared" si="170"/>
        <v>0.66670067940445932</v>
      </c>
      <c r="BL192" s="25">
        <f t="shared" si="171"/>
        <v>6.8500969427446785</v>
      </c>
      <c r="BM192" s="25">
        <f t="shared" si="172"/>
        <v>2.8571428571428572</v>
      </c>
      <c r="BN192" s="25">
        <f t="shared" si="173"/>
        <v>0.41709524420220317</v>
      </c>
      <c r="BO192" s="25">
        <f t="shared" si="174"/>
        <v>9.2824828418311256</v>
      </c>
      <c r="BP192" s="25">
        <f t="shared" si="175"/>
        <v>2.8571428571428572</v>
      </c>
      <c r="BQ192" s="25">
        <f t="shared" si="176"/>
        <v>0.30779942239885011</v>
      </c>
      <c r="BR192" s="25">
        <f t="shared" si="177"/>
        <v>13.213611567627403</v>
      </c>
      <c r="BS192" s="25">
        <f t="shared" si="178"/>
        <v>3.8461538461538458</v>
      </c>
      <c r="BT192" s="25">
        <f t="shared" si="179"/>
        <v>0.30960278612148934</v>
      </c>
      <c r="BU192" s="25">
        <f t="shared" si="180"/>
        <v>18.856180831641268</v>
      </c>
      <c r="BV192" s="25">
        <f t="shared" si="181"/>
        <v>2.5</v>
      </c>
      <c r="BW192" s="25">
        <f t="shared" si="182"/>
        <v>0.20889443120436338</v>
      </c>
      <c r="BX192" s="25">
        <f t="shared" si="183"/>
        <v>29.236145760597637</v>
      </c>
      <c r="BY192" s="25">
        <f t="shared" si="184"/>
        <v>2.2222222222222223</v>
      </c>
      <c r="BZ192" s="25">
        <f t="shared" si="185"/>
        <v>0.19977544413927983</v>
      </c>
      <c r="CA192" s="25">
        <f t="shared" si="186"/>
        <v>49.283199900880575</v>
      </c>
      <c r="CB192" s="25">
        <f t="shared" si="187"/>
        <v>2</v>
      </c>
      <c r="CC192" s="25">
        <f t="shared" si="188"/>
        <v>0.20144920075663944</v>
      </c>
      <c r="CD192" s="25">
        <f t="shared" si="189"/>
        <v>91.179558626686401</v>
      </c>
      <c r="CE192" s="25">
        <f t="shared" si="190"/>
        <v>2</v>
      </c>
      <c r="CF192" s="25">
        <f t="shared" si="191"/>
        <v>0.21699663740028385</v>
      </c>
      <c r="CG192" s="25">
        <f t="shared" si="192"/>
        <v>245.13035081133651</v>
      </c>
      <c r="CH192" s="25">
        <f t="shared" si="193"/>
        <v>1.8181818181818181</v>
      </c>
      <c r="CI192" s="25">
        <f t="shared" si="194"/>
        <v>0.20315526063900605</v>
      </c>
      <c r="CJ192" s="25">
        <f t="shared" si="195"/>
        <v>648.18121608766796</v>
      </c>
      <c r="CK192" s="25">
        <f t="shared" si="196"/>
        <v>1.8181818181818181</v>
      </c>
      <c r="CL192" s="25">
        <f t="shared" si="197"/>
        <v>0.1986935361777965</v>
      </c>
      <c r="CM192" s="25">
        <f t="shared" si="198"/>
        <v>1060.6601717798203</v>
      </c>
      <c r="CN192" s="25">
        <f t="shared" si="199"/>
        <v>1.6666666666666667</v>
      </c>
      <c r="CO192" s="25">
        <f t="shared" si="200"/>
        <v>0.19909856143819168</v>
      </c>
      <c r="CP192">
        <f t="shared" si="201"/>
        <v>2.9678466115934543</v>
      </c>
      <c r="CQ192">
        <f t="shared" si="202"/>
        <v>166.5171113506791</v>
      </c>
      <c r="CR192">
        <f t="shared" si="203"/>
        <v>167</v>
      </c>
    </row>
    <row r="193" spans="1:99" ht="30">
      <c r="A193" s="248"/>
      <c r="B193" s="76" t="s">
        <v>30</v>
      </c>
      <c r="C193" s="84" t="s">
        <v>299</v>
      </c>
      <c r="D193" s="69">
        <v>6</v>
      </c>
      <c r="E193" s="69">
        <v>15</v>
      </c>
      <c r="F193" s="70" t="str">
        <f t="shared" si="208"/>
        <v>12-14</v>
      </c>
      <c r="G193" s="70">
        <f t="shared" si="140"/>
        <v>13</v>
      </c>
      <c r="H193" s="70">
        <v>12</v>
      </c>
      <c r="I193" s="70">
        <v>14</v>
      </c>
      <c r="J193" s="70">
        <v>1</v>
      </c>
      <c r="K193" s="102">
        <v>13</v>
      </c>
      <c r="L193" s="69" t="s">
        <v>272</v>
      </c>
      <c r="M193" s="69">
        <v>1</v>
      </c>
      <c r="N193" s="70"/>
      <c r="O193" s="71"/>
      <c r="P193" s="71"/>
      <c r="Q193" s="69"/>
      <c r="R193" s="69"/>
      <c r="S193" s="69"/>
      <c r="T193" s="93">
        <v>14</v>
      </c>
      <c r="U193" s="69" t="s">
        <v>318</v>
      </c>
      <c r="V193" s="69">
        <v>1</v>
      </c>
      <c r="W193" s="69">
        <v>4</v>
      </c>
      <c r="X193" s="93">
        <v>8</v>
      </c>
      <c r="Y193" s="69">
        <v>1</v>
      </c>
      <c r="Z193" s="72" t="s">
        <v>233</v>
      </c>
      <c r="AA193" s="69">
        <f>'Способности и классы'!$G$28</f>
        <v>1.1499999999999999</v>
      </c>
      <c r="AB193" s="69">
        <v>0</v>
      </c>
      <c r="AC193" s="73" t="s">
        <v>623</v>
      </c>
      <c r="AD193" s="73"/>
      <c r="AE193" s="69">
        <v>2</v>
      </c>
      <c r="AF193" s="69">
        <v>0</v>
      </c>
      <c r="AG193" s="74"/>
      <c r="AH193" s="75">
        <f t="shared" si="141"/>
        <v>8.0645161290322578E-2</v>
      </c>
      <c r="AI193" s="75">
        <f t="shared" si="142"/>
        <v>1999.9999999999995</v>
      </c>
      <c r="AJ193" s="75">
        <f t="shared" si="143"/>
        <v>12.549109828200413</v>
      </c>
      <c r="AK193" s="75">
        <f t="shared" si="144"/>
        <v>0.33898305084745761</v>
      </c>
      <c r="AL193" s="75">
        <f t="shared" si="145"/>
        <v>1499.9999999999998</v>
      </c>
      <c r="AM193" s="75">
        <f t="shared" si="146"/>
        <v>10.060652549230275</v>
      </c>
      <c r="AN193" s="75">
        <f t="shared" si="147"/>
        <v>0.625</v>
      </c>
      <c r="AO193" s="75">
        <f t="shared" si="148"/>
        <v>100</v>
      </c>
      <c r="AP193" s="75">
        <f t="shared" si="149"/>
        <v>5.2040204481211969</v>
      </c>
      <c r="AQ193" s="75">
        <f t="shared" si="150"/>
        <v>0.93457943925233655</v>
      </c>
      <c r="AR193" s="75">
        <f t="shared" si="151"/>
        <v>25</v>
      </c>
      <c r="AS193" s="75">
        <f t="shared" si="152"/>
        <v>3.7233127244566755</v>
      </c>
      <c r="AT193" s="75">
        <f t="shared" si="153"/>
        <v>1.2871287128712872</v>
      </c>
      <c r="AU193" s="75">
        <f t="shared" si="154"/>
        <v>10.714285714285715</v>
      </c>
      <c r="AV193" s="75">
        <f t="shared" si="155"/>
        <v>2.8851647828461764</v>
      </c>
      <c r="AW193" s="75">
        <f t="shared" si="156"/>
        <v>1.6842105263157894</v>
      </c>
      <c r="AX193" s="75">
        <f t="shared" si="157"/>
        <v>9.375</v>
      </c>
      <c r="AY193" s="75">
        <f t="shared" si="158"/>
        <v>2.9240467500224572</v>
      </c>
      <c r="AZ193" s="75">
        <f t="shared" si="159"/>
        <v>2.1348314606741572</v>
      </c>
      <c r="BA193" s="75">
        <f t="shared" si="160"/>
        <v>5.5555555555555554</v>
      </c>
      <c r="BB193" s="75">
        <f t="shared" si="161"/>
        <v>2.0984905748135789</v>
      </c>
      <c r="BC193" s="75">
        <f t="shared" si="162"/>
        <v>2.6506024096385539</v>
      </c>
      <c r="BD193" s="75">
        <f t="shared" si="163"/>
        <v>12.499999999999998</v>
      </c>
      <c r="BE193" s="75">
        <f t="shared" si="164"/>
        <v>4.3640242311512738</v>
      </c>
      <c r="BF193" s="75">
        <f t="shared" si="165"/>
        <v>3.2467532467532467</v>
      </c>
      <c r="BG193" s="75">
        <f t="shared" si="166"/>
        <v>5</v>
      </c>
      <c r="BH193" s="75">
        <f t="shared" si="167"/>
        <v>1.54</v>
      </c>
      <c r="BI193" s="75">
        <f t="shared" si="168"/>
        <v>3.943661971830986</v>
      </c>
      <c r="BJ193" s="75">
        <f t="shared" si="169"/>
        <v>3.75</v>
      </c>
      <c r="BK193" s="75">
        <f t="shared" si="170"/>
        <v>0.9508928571428571</v>
      </c>
      <c r="BL193" s="75">
        <f t="shared" si="171"/>
        <v>4.6969696969696972</v>
      </c>
      <c r="BM193" s="75">
        <f t="shared" si="172"/>
        <v>3.75</v>
      </c>
      <c r="BN193" s="75">
        <f t="shared" si="173"/>
        <v>0.79838709677419351</v>
      </c>
      <c r="BO193" s="75">
        <f t="shared" si="174"/>
        <v>5.666666666666667</v>
      </c>
      <c r="BP193" s="75">
        <f t="shared" si="175"/>
        <v>3.75</v>
      </c>
      <c r="BQ193" s="75">
        <f t="shared" si="176"/>
        <v>0.66176470588235292</v>
      </c>
      <c r="BR193" s="75">
        <f t="shared" si="177"/>
        <v>6.8518518518518512</v>
      </c>
      <c r="BS193" s="75">
        <f t="shared" si="178"/>
        <v>4.615384615384615</v>
      </c>
      <c r="BT193" s="75">
        <f t="shared" si="179"/>
        <v>0.68703670063158107</v>
      </c>
      <c r="BU193" s="75">
        <f t="shared" si="180"/>
        <v>9.2592592592592595</v>
      </c>
      <c r="BV193" s="75">
        <f t="shared" si="181"/>
        <v>3</v>
      </c>
      <c r="BW193" s="75">
        <f t="shared" si="182"/>
        <v>0.41751528838640012</v>
      </c>
      <c r="BX193" s="75">
        <f t="shared" si="183"/>
        <v>12.797619047619046</v>
      </c>
      <c r="BY193" s="75">
        <f t="shared" si="184"/>
        <v>2.5</v>
      </c>
      <c r="BZ193" s="75">
        <f t="shared" si="185"/>
        <v>0.36037675390286383</v>
      </c>
      <c r="CA193" s="75">
        <f t="shared" si="186"/>
        <v>18.253968253968253</v>
      </c>
      <c r="CB193" s="75">
        <f t="shared" si="187"/>
        <v>2.5</v>
      </c>
      <c r="CC193" s="75">
        <f t="shared" si="188"/>
        <v>0.37007637284637673</v>
      </c>
      <c r="CD193" s="75">
        <f t="shared" si="189"/>
        <v>26.34408602150538</v>
      </c>
      <c r="CE193" s="75">
        <f t="shared" si="190"/>
        <v>2.5</v>
      </c>
      <c r="CF193" s="75">
        <f t="shared" si="191"/>
        <v>0.38985467737895929</v>
      </c>
      <c r="CG193" s="75">
        <f t="shared" si="192"/>
        <v>41.6</v>
      </c>
      <c r="CH193" s="75">
        <f t="shared" si="193"/>
        <v>2.1428571428571428</v>
      </c>
      <c r="CI193" s="75">
        <f t="shared" si="194"/>
        <v>0.38138838592485291</v>
      </c>
      <c r="CJ193" s="75">
        <f t="shared" si="195"/>
        <v>72.368421052631575</v>
      </c>
      <c r="CK193" s="75">
        <f t="shared" si="196"/>
        <v>2.1428571428571428</v>
      </c>
      <c r="CL193" s="75">
        <f t="shared" si="197"/>
        <v>0.3798806159430097</v>
      </c>
      <c r="CM193" s="75">
        <f t="shared" si="198"/>
        <v>153.84615384615381</v>
      </c>
      <c r="CN193" s="75">
        <f t="shared" si="199"/>
        <v>2.1428571428571428</v>
      </c>
      <c r="CO193" s="75">
        <f t="shared" si="200"/>
        <v>0.34353947207041069</v>
      </c>
      <c r="CP193">
        <f t="shared" si="201"/>
        <v>3.67527542394699</v>
      </c>
      <c r="CQ193">
        <f t="shared" si="202"/>
        <v>168.31233934168347</v>
      </c>
      <c r="CR193">
        <f t="shared" si="203"/>
        <v>169</v>
      </c>
    </row>
    <row r="194" spans="1:99" ht="30">
      <c r="A194" s="248"/>
      <c r="B194" s="81" t="s">
        <v>186</v>
      </c>
      <c r="C194" s="89" t="s">
        <v>184</v>
      </c>
      <c r="D194" s="51">
        <v>6</v>
      </c>
      <c r="E194" s="51">
        <v>30</v>
      </c>
      <c r="F194" s="52" t="str">
        <f t="shared" si="208"/>
        <v>13-14</v>
      </c>
      <c r="G194" s="52">
        <f t="shared" si="140"/>
        <v>13.5</v>
      </c>
      <c r="H194" s="51">
        <v>13</v>
      </c>
      <c r="I194" s="51">
        <v>14</v>
      </c>
      <c r="J194" s="51">
        <v>1</v>
      </c>
      <c r="K194" s="107">
        <v>8</v>
      </c>
      <c r="L194" s="51" t="s">
        <v>271</v>
      </c>
      <c r="M194" s="51">
        <v>1</v>
      </c>
      <c r="N194" s="52" t="str">
        <f>IF(ISNUMBER(O194),AVERAGE(O194:P194),"-")</f>
        <v>-</v>
      </c>
      <c r="O194" s="51" t="s">
        <v>257</v>
      </c>
      <c r="P194" s="51" t="s">
        <v>257</v>
      </c>
      <c r="Q194" s="51" t="s">
        <v>257</v>
      </c>
      <c r="R194" s="51" t="s">
        <v>257</v>
      </c>
      <c r="S194" s="51" t="s">
        <v>257</v>
      </c>
      <c r="T194" s="98">
        <v>7</v>
      </c>
      <c r="U194" s="51" t="s">
        <v>314</v>
      </c>
      <c r="V194" s="51">
        <v>1</v>
      </c>
      <c r="W194" s="51">
        <v>5</v>
      </c>
      <c r="X194" s="98">
        <v>12</v>
      </c>
      <c r="Y194" s="51">
        <v>1</v>
      </c>
      <c r="Z194" s="53" t="s">
        <v>240</v>
      </c>
      <c r="AA194" s="51">
        <f>'Способности и классы'!$G$30</f>
        <v>1.9360000000000004</v>
      </c>
      <c r="AB194" s="51">
        <v>0</v>
      </c>
      <c r="AC194" s="54" t="s">
        <v>547</v>
      </c>
      <c r="AD194" s="54"/>
      <c r="AE194" s="51">
        <v>1.5</v>
      </c>
      <c r="AF194" s="51">
        <v>0</v>
      </c>
      <c r="AG194" s="55"/>
      <c r="AH194" s="56">
        <f t="shared" si="141"/>
        <v>7.7519379844961239E-2</v>
      </c>
      <c r="AI194" s="56">
        <f t="shared" si="142"/>
        <v>23999.999999999978</v>
      </c>
      <c r="AJ194" s="56">
        <f t="shared" si="143"/>
        <v>23.588495283288886</v>
      </c>
      <c r="AK194" s="56">
        <f t="shared" si="144"/>
        <v>0.32520325203252032</v>
      </c>
      <c r="AL194" s="56">
        <f t="shared" si="145"/>
        <v>599.99999999999943</v>
      </c>
      <c r="AM194" s="56">
        <f t="shared" si="146"/>
        <v>7.9094994809313723</v>
      </c>
      <c r="AN194" s="56">
        <f t="shared" si="147"/>
        <v>0.59829059829059827</v>
      </c>
      <c r="AO194" s="56">
        <f t="shared" si="148"/>
        <v>100</v>
      </c>
      <c r="AP194" s="56">
        <f t="shared" si="149"/>
        <v>5.278415117872199</v>
      </c>
      <c r="AQ194" s="56">
        <f t="shared" si="150"/>
        <v>0.90090090090090091</v>
      </c>
      <c r="AR194" s="56">
        <f t="shared" si="151"/>
        <v>50.000000000000014</v>
      </c>
      <c r="AS194" s="56">
        <f t="shared" si="152"/>
        <v>4.9855972631392715</v>
      </c>
      <c r="AT194" s="56">
        <f t="shared" si="153"/>
        <v>1.2380952380952381</v>
      </c>
      <c r="AU194" s="56">
        <f t="shared" si="154"/>
        <v>33.333333333333329</v>
      </c>
      <c r="AV194" s="56">
        <f t="shared" si="155"/>
        <v>5.1887452166277077</v>
      </c>
      <c r="AW194" s="56">
        <f t="shared" si="156"/>
        <v>1.6161616161616161</v>
      </c>
      <c r="AX194" s="56">
        <f t="shared" si="157"/>
        <v>18.75</v>
      </c>
      <c r="AY194" s="56">
        <f t="shared" si="158"/>
        <v>4.6272482782864328</v>
      </c>
      <c r="AZ194" s="56">
        <f t="shared" si="159"/>
        <v>2.0652173913043481</v>
      </c>
      <c r="BA194" s="56">
        <f t="shared" si="160"/>
        <v>12</v>
      </c>
      <c r="BB194" s="56">
        <f t="shared" si="161"/>
        <v>3.9108124685300125</v>
      </c>
      <c r="BC194" s="56">
        <f t="shared" si="162"/>
        <v>2.558139534883721</v>
      </c>
      <c r="BD194" s="56">
        <f t="shared" si="163"/>
        <v>15</v>
      </c>
      <c r="BE194" s="56">
        <f t="shared" si="164"/>
        <v>5.3673346979431669</v>
      </c>
      <c r="BF194" s="56">
        <f t="shared" si="165"/>
        <v>3.4722222222222223</v>
      </c>
      <c r="BG194" s="56">
        <f t="shared" si="166"/>
        <v>7.1428571428571441</v>
      </c>
      <c r="BH194" s="56">
        <f t="shared" si="167"/>
        <v>2.0571428571428574</v>
      </c>
      <c r="BI194" s="56">
        <f t="shared" si="168"/>
        <v>4.7297297297297289</v>
      </c>
      <c r="BJ194" s="56">
        <f t="shared" si="169"/>
        <v>5.3571428571428568</v>
      </c>
      <c r="BK194" s="56">
        <f t="shared" si="170"/>
        <v>1.1326530612244898</v>
      </c>
      <c r="BL194" s="56">
        <f t="shared" si="171"/>
        <v>6.5126050420168067</v>
      </c>
      <c r="BM194" s="56">
        <f t="shared" si="172"/>
        <v>4.166666666666667</v>
      </c>
      <c r="BN194" s="56">
        <f t="shared" si="173"/>
        <v>0.63978494623655924</v>
      </c>
      <c r="BO194" s="56">
        <f t="shared" si="174"/>
        <v>9.1397849462365599</v>
      </c>
      <c r="BP194" s="56">
        <f t="shared" si="175"/>
        <v>3.75</v>
      </c>
      <c r="BQ194" s="56">
        <f t="shared" si="176"/>
        <v>0.41029411764705881</v>
      </c>
      <c r="BR194" s="56">
        <f t="shared" si="177"/>
        <v>13.214285714285715</v>
      </c>
      <c r="BS194" s="56">
        <f t="shared" si="178"/>
        <v>5.1282051282051277</v>
      </c>
      <c r="BT194" s="56">
        <f t="shared" si="179"/>
        <v>0.40688868332519856</v>
      </c>
      <c r="BU194" s="56">
        <f t="shared" si="180"/>
        <v>20</v>
      </c>
      <c r="BV194" s="56">
        <f t="shared" si="181"/>
        <v>3</v>
      </c>
      <c r="BW194" s="56">
        <f t="shared" si="182"/>
        <v>0.22986387610553738</v>
      </c>
      <c r="BX194" s="56">
        <f t="shared" si="183"/>
        <v>32.575757575757571</v>
      </c>
      <c r="BY194" s="56">
        <f t="shared" si="184"/>
        <v>3</v>
      </c>
      <c r="BZ194" s="56">
        <f t="shared" si="185"/>
        <v>0.22523802286969205</v>
      </c>
      <c r="CA194" s="56">
        <f t="shared" si="186"/>
        <v>60.526315789473699</v>
      </c>
      <c r="CB194" s="56">
        <f t="shared" si="187"/>
        <v>2.7272727272727271</v>
      </c>
      <c r="CC194" s="56">
        <f t="shared" si="188"/>
        <v>0.21227173278029599</v>
      </c>
      <c r="CD194" s="56">
        <f t="shared" si="189"/>
        <v>153.12500000000003</v>
      </c>
      <c r="CE194" s="56">
        <f t="shared" si="190"/>
        <v>2.5</v>
      </c>
      <c r="CF194" s="56">
        <f t="shared" si="191"/>
        <v>0.19282243494170029</v>
      </c>
      <c r="CG194" s="56">
        <f t="shared" si="192"/>
        <v>399.99999999999966</v>
      </c>
      <c r="CH194" s="56">
        <f t="shared" si="193"/>
        <v>2.5</v>
      </c>
      <c r="CI194" s="56">
        <f t="shared" si="194"/>
        <v>0.1921591219652162</v>
      </c>
      <c r="CJ194" s="56">
        <f t="shared" si="195"/>
        <v>549.99999999999955</v>
      </c>
      <c r="CK194" s="56">
        <f t="shared" si="196"/>
        <v>2.3076923076923075</v>
      </c>
      <c r="CL194" s="56">
        <f t="shared" si="197"/>
        <v>0.22195972780336404</v>
      </c>
      <c r="CM194" s="56">
        <f t="shared" si="198"/>
        <v>923.0769230769223</v>
      </c>
      <c r="CN194" s="56">
        <f t="shared" si="199"/>
        <v>2.1428571428571428</v>
      </c>
      <c r="CO194" s="56">
        <f t="shared" si="200"/>
        <v>0.21950217671579383</v>
      </c>
      <c r="CP194">
        <f t="shared" si="201"/>
        <v>3.7298806624763725</v>
      </c>
      <c r="CQ194">
        <f t="shared" si="202"/>
        <v>169.3081930513506</v>
      </c>
      <c r="CR194">
        <f t="shared" si="203"/>
        <v>170</v>
      </c>
    </row>
    <row r="195" spans="1:99" ht="21">
      <c r="A195" s="248"/>
      <c r="B195" s="82" t="s">
        <v>209</v>
      </c>
      <c r="C195" s="90" t="s">
        <v>204</v>
      </c>
      <c r="D195" s="26">
        <v>6</v>
      </c>
      <c r="E195" s="26">
        <v>37</v>
      </c>
      <c r="F195" s="27">
        <f t="shared" si="208"/>
        <v>10</v>
      </c>
      <c r="G195" s="27">
        <f t="shared" si="140"/>
        <v>10</v>
      </c>
      <c r="H195" s="26">
        <v>10</v>
      </c>
      <c r="I195" s="26">
        <v>10</v>
      </c>
      <c r="J195" s="26">
        <v>2</v>
      </c>
      <c r="K195" s="108">
        <v>7</v>
      </c>
      <c r="L195" s="26" t="s">
        <v>271</v>
      </c>
      <c r="M195" s="26">
        <v>1</v>
      </c>
      <c r="N195" s="27" t="str">
        <f>IF(ISNUMBER(O195),AVERAGE(O195:P195),"-")</f>
        <v>-</v>
      </c>
      <c r="O195" s="26" t="s">
        <v>257</v>
      </c>
      <c r="P195" s="26" t="s">
        <v>257</v>
      </c>
      <c r="Q195" s="26" t="s">
        <v>257</v>
      </c>
      <c r="R195" s="26" t="s">
        <v>257</v>
      </c>
      <c r="S195" s="26" t="s">
        <v>257</v>
      </c>
      <c r="T195" s="99">
        <v>8</v>
      </c>
      <c r="U195" s="26" t="s">
        <v>328</v>
      </c>
      <c r="V195" s="26">
        <v>1</v>
      </c>
      <c r="W195" s="26">
        <v>7</v>
      </c>
      <c r="X195" s="99">
        <v>10</v>
      </c>
      <c r="Y195" s="26">
        <v>1</v>
      </c>
      <c r="Z195" s="28" t="s">
        <v>253</v>
      </c>
      <c r="AA195" s="26">
        <f>'Способности и классы'!$G$17</f>
        <v>1.3</v>
      </c>
      <c r="AB195" s="26">
        <v>0</v>
      </c>
      <c r="AC195" s="29" t="s">
        <v>628</v>
      </c>
      <c r="AD195" s="29" t="s">
        <v>608</v>
      </c>
      <c r="AE195" s="26">
        <f>1.7*0.9</f>
        <v>1.53</v>
      </c>
      <c r="AF195" s="26">
        <v>0</v>
      </c>
      <c r="AG195" s="30"/>
      <c r="AH195" s="31">
        <f t="shared" si="141"/>
        <v>5.2631578947368418E-2</v>
      </c>
      <c r="AI195" s="31">
        <f t="shared" si="142"/>
        <v>14800.000000000002</v>
      </c>
      <c r="AJ195" s="31">
        <f t="shared" si="143"/>
        <v>23.027873183221111</v>
      </c>
      <c r="AK195" s="31">
        <f t="shared" si="144"/>
        <v>0.21978021978021978</v>
      </c>
      <c r="AL195" s="31">
        <f t="shared" si="145"/>
        <v>185.00000000000003</v>
      </c>
      <c r="AM195" s="31">
        <f t="shared" si="146"/>
        <v>6.3741952065235195</v>
      </c>
      <c r="AN195" s="31">
        <f t="shared" si="147"/>
        <v>0.40697674418604651</v>
      </c>
      <c r="AO195" s="31">
        <f t="shared" si="148"/>
        <v>123.33333333333334</v>
      </c>
      <c r="AP195" s="31">
        <f t="shared" si="149"/>
        <v>6.4045856032765034</v>
      </c>
      <c r="AQ195" s="31">
        <f t="shared" si="150"/>
        <v>0.60975609756097571</v>
      </c>
      <c r="AR195" s="31">
        <f t="shared" si="151"/>
        <v>30.833333333333329</v>
      </c>
      <c r="AS195" s="31">
        <f t="shared" si="152"/>
        <v>4.8033665616172714</v>
      </c>
      <c r="AT195" s="31">
        <f t="shared" si="153"/>
        <v>0.8441558441558441</v>
      </c>
      <c r="AU195" s="31">
        <f t="shared" si="154"/>
        <v>24.666666666666668</v>
      </c>
      <c r="AV195" s="31">
        <f t="shared" si="155"/>
        <v>5.4056001350925715</v>
      </c>
      <c r="AW195" s="31">
        <f t="shared" si="156"/>
        <v>1.095890410958904</v>
      </c>
      <c r="AX195" s="31">
        <f t="shared" si="157"/>
        <v>15.416666666666668</v>
      </c>
      <c r="AY195" s="31">
        <f t="shared" si="158"/>
        <v>5.2196285408355205</v>
      </c>
      <c r="AZ195" s="31">
        <f t="shared" si="159"/>
        <v>1.3970588235294119</v>
      </c>
      <c r="BA195" s="31">
        <f t="shared" si="160"/>
        <v>13.214285714285715</v>
      </c>
      <c r="BB195" s="31">
        <f t="shared" si="161"/>
        <v>5.7051553560593451</v>
      </c>
      <c r="BC195" s="31">
        <f t="shared" si="162"/>
        <v>1.9097222222222221</v>
      </c>
      <c r="BD195" s="31">
        <f t="shared" si="163"/>
        <v>18.5</v>
      </c>
      <c r="BE195" s="31">
        <f t="shared" si="164"/>
        <v>8.6475175152249104</v>
      </c>
      <c r="BF195" s="31">
        <f t="shared" si="165"/>
        <v>2.6483050847457625</v>
      </c>
      <c r="BG195" s="31">
        <f t="shared" si="166"/>
        <v>6.8518518518518512</v>
      </c>
      <c r="BH195" s="31">
        <f t="shared" si="167"/>
        <v>2.5872592592592594</v>
      </c>
      <c r="BI195" s="31">
        <f t="shared" si="168"/>
        <v>3.6363636363636367</v>
      </c>
      <c r="BJ195" s="31">
        <f t="shared" si="169"/>
        <v>6.166666666666667</v>
      </c>
      <c r="BK195" s="31">
        <f t="shared" si="170"/>
        <v>1.6958333333333333</v>
      </c>
      <c r="BL195" s="31">
        <f t="shared" si="171"/>
        <v>5.166666666666667</v>
      </c>
      <c r="BM195" s="31">
        <f t="shared" si="172"/>
        <v>5.2857142857142856</v>
      </c>
      <c r="BN195" s="31">
        <f t="shared" si="173"/>
        <v>1.0230414746543779</v>
      </c>
      <c r="BO195" s="31">
        <f t="shared" si="174"/>
        <v>7.3913043478260878</v>
      </c>
      <c r="BP195" s="31">
        <f t="shared" si="175"/>
        <v>4.625</v>
      </c>
      <c r="BQ195" s="31">
        <f t="shared" si="176"/>
        <v>0.62573529411764695</v>
      </c>
      <c r="BR195" s="31">
        <f t="shared" si="177"/>
        <v>11.280487804878049</v>
      </c>
      <c r="BS195" s="31">
        <f t="shared" si="178"/>
        <v>7.115384615384615</v>
      </c>
      <c r="BT195" s="31">
        <f t="shared" si="179"/>
        <v>0.64547135700141522</v>
      </c>
      <c r="BU195" s="31">
        <f t="shared" si="180"/>
        <v>18.018018018018012</v>
      </c>
      <c r="BV195" s="31">
        <f t="shared" si="181"/>
        <v>4.1111111111111107</v>
      </c>
      <c r="BW195" s="31">
        <f t="shared" si="182"/>
        <v>0.31815990863029969</v>
      </c>
      <c r="BX195" s="31">
        <f t="shared" si="183"/>
        <v>33.593750000000007</v>
      </c>
      <c r="BY195" s="31">
        <f t="shared" si="184"/>
        <v>3.7</v>
      </c>
      <c r="BZ195" s="31">
        <f t="shared" si="185"/>
        <v>0.25189208651039685</v>
      </c>
      <c r="CA195" s="31">
        <f t="shared" si="186"/>
        <v>82.142857142857167</v>
      </c>
      <c r="CB195" s="31">
        <f t="shared" si="187"/>
        <v>3.7</v>
      </c>
      <c r="CC195" s="31">
        <f t="shared" si="188"/>
        <v>0.21223448885812493</v>
      </c>
      <c r="CD195" s="31">
        <f t="shared" si="189"/>
        <v>213.04347826086939</v>
      </c>
      <c r="CE195" s="31">
        <f t="shared" si="190"/>
        <v>3.3636363636363638</v>
      </c>
      <c r="CF195" s="31">
        <f t="shared" si="191"/>
        <v>0.19025510464927134</v>
      </c>
      <c r="CG195" s="31">
        <f t="shared" si="192"/>
        <v>273.68421052631555</v>
      </c>
      <c r="CH195" s="31">
        <f t="shared" si="193"/>
        <v>3.0833333333333335</v>
      </c>
      <c r="CI195" s="31">
        <f t="shared" si="194"/>
        <v>0.23271559569174519</v>
      </c>
      <c r="CJ195" s="31">
        <f t="shared" si="195"/>
        <v>392.85714285714249</v>
      </c>
      <c r="CK195" s="31">
        <f t="shared" si="196"/>
        <v>3.0833333333333335</v>
      </c>
      <c r="CL195" s="31">
        <f t="shared" si="197"/>
        <v>0.26367326783587802</v>
      </c>
      <c r="CM195" s="31">
        <f t="shared" si="198"/>
        <v>599.99999999999943</v>
      </c>
      <c r="CN195" s="31">
        <f t="shared" si="199"/>
        <v>2.8461538461538463</v>
      </c>
      <c r="CO195" s="31">
        <f t="shared" si="200"/>
        <v>0.26243803682416061</v>
      </c>
      <c r="CP195">
        <f t="shared" si="201"/>
        <v>3.7670560618540039</v>
      </c>
      <c r="CQ195">
        <f t="shared" si="202"/>
        <v>169.98117750681951</v>
      </c>
      <c r="CR195">
        <f t="shared" si="203"/>
        <v>170</v>
      </c>
    </row>
    <row r="196" spans="1:99" ht="21">
      <c r="A196" s="248"/>
      <c r="B196" s="125" t="s">
        <v>31</v>
      </c>
      <c r="C196" s="92" t="s">
        <v>47</v>
      </c>
      <c r="D196" s="63">
        <v>6</v>
      </c>
      <c r="E196" s="63">
        <v>22</v>
      </c>
      <c r="F196" s="64" t="str">
        <f t="shared" si="208"/>
        <v>4-12</v>
      </c>
      <c r="G196" s="64">
        <f t="shared" ref="G196:G259" si="210">IF(ISNUMBER(H196),AVERAGE(H196:I196),"-")</f>
        <v>8</v>
      </c>
      <c r="H196" s="63">
        <v>4</v>
      </c>
      <c r="I196" s="63">
        <v>12</v>
      </c>
      <c r="J196" s="63">
        <v>1</v>
      </c>
      <c r="K196" s="110">
        <v>10</v>
      </c>
      <c r="L196" s="63" t="s">
        <v>280</v>
      </c>
      <c r="M196" s="63">
        <v>1</v>
      </c>
      <c r="N196" s="64" t="str">
        <f>IF(ISNUMBER(O196),AVERAGE(O196:P196),"-")</f>
        <v>-</v>
      </c>
      <c r="O196" s="63" t="s">
        <v>257</v>
      </c>
      <c r="P196" s="63" t="s">
        <v>257</v>
      </c>
      <c r="Q196" s="63" t="s">
        <v>257</v>
      </c>
      <c r="R196" s="63" t="s">
        <v>257</v>
      </c>
      <c r="S196" s="63" t="s">
        <v>257</v>
      </c>
      <c r="T196" s="101">
        <v>15</v>
      </c>
      <c r="U196" s="63" t="s">
        <v>315</v>
      </c>
      <c r="V196" s="63">
        <v>1</v>
      </c>
      <c r="W196" s="63">
        <v>5</v>
      </c>
      <c r="X196" s="101">
        <v>8</v>
      </c>
      <c r="Y196" s="63">
        <v>2</v>
      </c>
      <c r="Z196" s="65" t="s">
        <v>233</v>
      </c>
      <c r="AA196" s="63">
        <f>'Способности и классы'!$G$28</f>
        <v>1.1499999999999999</v>
      </c>
      <c r="AB196" s="63">
        <v>0</v>
      </c>
      <c r="AC196" s="66" t="s">
        <v>615</v>
      </c>
      <c r="AD196" s="66"/>
      <c r="AE196" s="63">
        <v>1.85</v>
      </c>
      <c r="AF196" s="63">
        <v>0</v>
      </c>
      <c r="AG196" s="67"/>
      <c r="AH196" s="68">
        <f t="shared" ref="AH196:AH243" si="211">IF($G196="-","-",CU$4/(IF($G196*(1-CU$5*$M196/22.22222) &lt; 0.75, 0.025, ROUND($G196*(1-CU$5*$M196/22.22222),1))*IF(LEFT($AC196,7)="Стрелок",IF($K196+CU$10 &gt; 20, 1, $K196/20),(1-IF($K196&gt;CU$8,0,IF((CU$8-$K196)&gt;=10,0.95,(CU$8-$K196)/10)))))/($J196)/SQRT($Y196))</f>
        <v>9.3040365945598349E-2</v>
      </c>
      <c r="AI196" s="68">
        <f t="shared" ref="AI196:AI243" si="212">$E196/(IF(CU$6*(1-$T196*$V196/22.22222) &lt; 0.75, 0.025, ROUND(CU$6*(1-$T196*$V196/22.22222), 0))*IF(CU$9=0,(1-IF(CU$7&gt;$X196,0,IF($X196-CU$7 &gt;= 10,0.95,($X196-CU$7)/10))),IF(CU$7+$W196 &gt; 20, 1, CU$7/20)))</f>
        <v>2933.3333333333326</v>
      </c>
      <c r="AJ196" s="68">
        <f t="shared" ref="AJ196:AJ259" si="213">IF(AH196="-",0,POWER(AI196/AH196,AJ$2))</f>
        <v>13.325162130134959</v>
      </c>
      <c r="AK196" s="68">
        <f t="shared" ref="AK196:AK243" si="214">IF($G196="-","-",CX$4/(IF($G196*(1-CX$5*$M196/22.22222) &lt; 0.75, 0.025, ROUND($G196*(1-CX$5*$M196/22.22222),1))*IF(LEFT($AC196,7)="Стрелок",IF($K196+CX$10 &gt; 20, 1, $K196/20),(1-IF($K196&gt;CX$8,0,IF((CX$8-$K196)&gt;=10,0.95,(CX$8-$K196)/10)))))/($J196)/SQRT($Y196))</f>
        <v>0.3874557705131767</v>
      </c>
      <c r="AL196" s="68">
        <f t="shared" ref="AL196:AL243" si="215">$E196/(IF(CX$6*(1-$T196*$V196/22.22222) &lt; 0.75, 0.025, ROUND(CX$6*(1-$T196*$V196/22.22222), 0))*IF(CX$9=0,(1-IF(CX$7&gt;$X196,0,IF($X196-CX$7 &gt;= 10,0.95,($X196-CX$7)/10))),IF(CX$7+$W196 &gt; 20, 1, CX$7/20)))</f>
        <v>2199.9999999999995</v>
      </c>
      <c r="AM196" s="68">
        <f t="shared" ref="AM196:AM259" si="216">IF(AK196="-",0,POWER(AL196/AK196,AM$2))</f>
        <v>10.774699097154505</v>
      </c>
      <c r="AN196" s="68">
        <f t="shared" ref="AN196:AN243" si="217">IF($G196="-","-",DA$4/(IF($G196*(1-DA$5*$M196/22.22222) &lt; 0.75, 0.025, ROUND($G196*(1-DA$5*$M196/22.22222),1))*IF(LEFT($AC196,7)="Стрелок",IF($K196+DA$10 &gt; 20, 1, $K196/20),(1-IF($K196&gt;DA$8,0,IF((DA$8-$K196)&gt;=10,0.95,(DA$8-$K196)/10)))))/($J196)/SQRT($Y196))</f>
        <v>0.71735470555156977</v>
      </c>
      <c r="AO196" s="68">
        <f t="shared" ref="AO196:AO243" si="218">$E196/(IF(DA$6*(1-$T196*$V196/22.22222) &lt; 0.75, 0.025, ROUND(DA$6*(1-$T196*$V196/22.22222), 0))*IF(DA$9=0,(1-IF(DA$7&gt;$X196,0,IF($X196-DA$7 &gt;= 10,0.95,($X196-DA$7)/10))),IF(DA$7+$W196 &gt; 20, 1, DA$7/20)))</f>
        <v>146.66666666666669</v>
      </c>
      <c r="AP196" s="68">
        <f t="shared" ref="AP196:AP259" si="219">IF(AN196="-",0,POWER(AO196/AN196,AP$2))</f>
        <v>5.6356521318034662</v>
      </c>
      <c r="AQ196" s="68">
        <f t="shared" ref="AQ196:AQ243" si="220">IF($G196="-","-",DD$4/(IF($G196*(1-DD$5*$M196/22.22222) &lt; 0.75, 0.025, ROUND($G196*(1-DD$5*$M196/22.22222),1))*IF(LEFT($AC196,7)="Стрелок",IF($K196+DD$10 &gt; 20, 1, $K196/20),(1-IF($K196&gt;DD$8,0,IF((DD$8-$K196)&gt;=10,0.95,(DD$8-$K196)/10)))))/($J196)/SQRT($Y196))</f>
        <v>1.0713739108887084</v>
      </c>
      <c r="AR196" s="68">
        <f t="shared" ref="AR196:AR243" si="221">$E196/(IF(DD$6*(1-$T196*$V196/22.22222) &lt; 0.75, 0.025, ROUND(DD$6*(1-$T196*$V196/22.22222), 0))*IF(DD$9=0,(1-IF(DD$7&gt;$X196,0,IF($X196-DD$7 &gt;= 10,0.95,($X196-DD$7)/10))),IF(DD$7+$W196 &gt; 20, 1, DD$7/20)))</f>
        <v>36.666666666666671</v>
      </c>
      <c r="AS196" s="68">
        <f t="shared" ref="AS196:AS259" si="222">IF(AQ196="-",0,POWER(AR196/AQ196,AS$2))</f>
        <v>4.1089621952198634</v>
      </c>
      <c r="AT196" s="68">
        <f t="shared" ref="AT196:AT243" si="223">IF($G196="-","-",DG$4/(IF($G196*(1-DG$5*$M196/22.22222) &lt; 0.75, 0.025, ROUND($G196*(1-DG$5*$M196/22.22222),1))*IF(LEFT($AC196,7)="Стрелок",IF($K196+DG$10 &gt; 20, 1, $K196/20),(1-IF($K196&gt;DG$8,0,IF((DG$8-$K196)&gt;=10,0.95,(DG$8-$K196)/10)))))/($J196)/SQRT($Y196))</f>
        <v>1.4826432508750189</v>
      </c>
      <c r="AU196" s="68">
        <f t="shared" ref="AU196:AU243" si="224">$E196/(IF(DG$6*(1-$T196*$V196/22.22222) &lt; 0.75, 0.025, ROUND(DG$6*(1-$T196*$V196/22.22222), 0))*IF(DG$9=0,(1-IF(DG$7&gt;$X196,0,IF($X196-DG$7 &gt;= 10,0.95,($X196-DG$7)/10))),IF(DG$7+$W196 &gt; 20, 1, DG$7/20)))</f>
        <v>15.714285714285715</v>
      </c>
      <c r="AV196" s="68">
        <f t="shared" ref="AV196:AV259" si="225">IF(AT196="-",0,POWER(AU196/AT196,AV$2))</f>
        <v>3.2555846346868869</v>
      </c>
      <c r="AW196" s="68">
        <f t="shared" ref="AW196:AW243" si="226">IF($G196="-","-",DJ$4/(IF($G196*(1-DJ$5*$M196/22.22222) &lt; 0.75, 0.025, ROUND($G196*(1-DJ$5*$M196/22.22222),1))*IF(LEFT($AC196,7)="Стрелок",IF($K196+DJ$10 &gt; 20, 1, $K196/20),(1-IF($K196&gt;DJ$8,0,IF((DJ$8-$K196)&gt;=10,0.95,(DJ$8-$K196)/10)))))/($J196)/SQRT($Y196))</f>
        <v>1.9506393963766828</v>
      </c>
      <c r="AX196" s="68">
        <f t="shared" ref="AX196:AX243" si="227">$E196/(IF(DJ$6*(1-$T196*$V196/22.22222) &lt; 0.75, 0.025, ROUND(DJ$6*(1-$T196*$V196/22.22222), 0))*IF(DJ$9=0,(1-IF(DJ$7&gt;$X196,0,IF($X196-DJ$7 &gt;= 10,0.95,($X196-DJ$7)/10))),IF(DJ$7+$W196 &gt; 20, 1, DJ$7/20)))</f>
        <v>13.75</v>
      </c>
      <c r="AY196" s="68">
        <f t="shared" ref="AY196:AY259" si="228">IF(AW196="-",0,POWER(AX196/AW196,AY$2))</f>
        <v>3.3890546088908438</v>
      </c>
      <c r="AZ196" s="68">
        <f t="shared" ref="AZ196:AZ243" si="229">IF($G196="-","-",DM$4/(IF($G196*(1-DM$5*$M196/22.22222) &lt; 0.75, 0.025, ROUND($G196*(1-DM$5*$M196/22.22222),1))*IF(LEFT($AC196,7)="Стрелок",IF($K196+DM$10 &gt; 20, 1, $K196/20),(1-IF($K196&gt;DM$8,0,IF((DM$8-$K196)&gt;=10,0.95,(DM$8-$K196)/10)))))/($J196)/SQRT($Y196))</f>
        <v>2.442732516826255</v>
      </c>
      <c r="BA196" s="68">
        <f t="shared" ref="BA196:BA243" si="230">$E196/(IF(DM$6*(1-$T196*$V196/22.22222) &lt; 0.75, 0.025, ROUND(DM$6*(1-$T196*$V196/22.22222), 0))*IF(DM$9=0,(1-IF(DM$7&gt;$X196,0,IF($X196-DM$7 &gt;= 10,0.95,($X196-DM$7)/10))),IF(DM$7+$W196 &gt; 20, 1, DM$7/20)))</f>
        <v>12.222222222222221</v>
      </c>
      <c r="BB196" s="68">
        <f t="shared" ref="BB196:BB259" si="231">IF(AZ196="-",0,POWER(BA196/AZ196,BB$2))</f>
        <v>3.4828723147505474</v>
      </c>
      <c r="BC196" s="68">
        <f t="shared" ref="BC196:BC243" si="232">IF($G196="-","-",DP$4/(IF($G196*(1-DP$5*$M196/22.22222) &lt; 0.75, 0.025, ROUND($G196*(1-DP$5*$M196/22.22222),1))*IF(LEFT($AC196,7)="Стрелок",IF($K196+DP$10 &gt; 20, 1, $K196/20),(1-IF($K196&gt;DP$8,0,IF((DP$8-$K196)&gt;=10,0.95,(DP$8-$K196)/10)))))/($J196)/SQRT($Y196))</f>
        <v>3.050264546294911</v>
      </c>
      <c r="BD196" s="68">
        <f t="shared" ref="BD196:BD243" si="233">$E196/(IF(DP$6*(1-$T196*$V196/22.22222) &lt; 0.75, 0.025, ROUND(DP$6*(1-$T196*$V196/22.22222), 0))*IF(DP$9=0,(1-IF(DP$7&gt;$X196,0,IF($X196-DP$7 &gt;= 10,0.95,($X196-DP$7)/10))),IF(DP$7+$W196 &gt; 20, 1, DP$7/20)))</f>
        <v>18.333333333333332</v>
      </c>
      <c r="BE196" s="68">
        <f t="shared" ref="BE196:BE259" si="234">IF(BC196="-",0,POWER(BD196/BC196,BE$2))</f>
        <v>5.4948865662367696</v>
      </c>
      <c r="BF196" s="68">
        <f t="shared" ref="BF196:BF243" si="235">IF($G196="-","-",DS$4/(IF($G196*(1-DS$5*$M196/22.22222) &lt; 0.75, 0.025, ROUND($G196*(1-DS$5*$M196/22.22222),1))*IF(LEFT($AC196,7)="Стрелок",IF($K196+DS$10 &gt; 20, 1, $K196/20),(1-IF($K196&gt;DS$8,0,IF((DS$8-$K196)&gt;=10,0.95,(DS$8-$K196)/10)))))/($J196)/SQRT($Y196))</f>
        <v>3.6828478186799352</v>
      </c>
      <c r="BG196" s="68">
        <f t="shared" ref="BG196:BG243" si="236">$E196/(IF(DS$6*(1-$T196*$V196/22.22222) &lt; 0.75, 0.025, ROUND(DS$6*(1-$T196*$V196/22.22222), 0))*IF(DS$9=0,(1-IF(DS$7&gt;$X196,0,IF($X196-DS$7 &gt;= 10,0.95,($X196-DS$7)/10))),IF(DS$7+$W196 &gt; 20, 1, DS$7/20)))</f>
        <v>7.333333333333333</v>
      </c>
      <c r="BH196" s="68">
        <f t="shared" ref="BH196:BH259" si="237">IF(BF196="-",0,POWER(BG196/BF196,BH$2))</f>
        <v>1.9912126958213177</v>
      </c>
      <c r="BI196" s="68">
        <f t="shared" ref="BI196:BI243" si="238">IF($G196="-","-",DV$4/(IF($G196*(1-DV$5*$M196/22.22222) &lt; 0.75, 0.025, ROUND($G196*(1-DV$5*$M196/22.22222),1))*IF(LEFT($AC196,7)="Стрелок",IF($K196+DV$10 &gt; 20, 1, $K196/20),(1-IF($K196&gt;DV$8,0,IF((DV$8-$K196)&gt;=10,0.95,(DV$8-$K196)/10)))))/($J196)/SQRT($Y196))</f>
        <v>4.4997704257325744</v>
      </c>
      <c r="BJ196" s="68">
        <f t="shared" ref="BJ196:BJ243" si="239">$E196/(IF(DV$6*(1-$T196*$V196/22.22222) &lt; 0.75, 0.025, ROUND(DV$6*(1-$T196*$V196/22.22222), 0))*IF(DV$9=0,(1-IF(DV$7&gt;$X196,0,IF($X196-DV$7 &gt;= 10,0.95,($X196-DV$7)/10))),IF(DV$7+$W196 &gt; 20, 1, DV$7/20)))</f>
        <v>7.333333333333333</v>
      </c>
      <c r="BK196" s="68">
        <f t="shared" ref="BK196:BK259" si="240">IF(BI196="-",0,POWER(BJ196/BI196,BK$2))</f>
        <v>1.6297127718775668</v>
      </c>
      <c r="BL196" s="68">
        <f t="shared" ref="BL196:BL243" si="241">IF($G196="-","-",DY$4/(IF($G196*(1-DY$5*$M196/22.22222) &lt; 0.75, 0.025, ROUND($G196*(1-DY$5*$M196/22.22222),1))*IF(LEFT($AC196,7)="Стрелок",IF($K196+DY$10 &gt; 20, 1, $K196/20),(1-IF($K196&gt;DY$8,0,IF((DY$8-$K196)&gt;=10,0.95,(DY$8-$K196)/10)))))/($J196)/SQRT($Y196))</f>
        <v>6.0889750602174919</v>
      </c>
      <c r="BM196" s="68">
        <f t="shared" ref="BM196:BM243" si="242">$E196/(IF(DY$6*(1-$T196*$V196/22.22222) &lt; 0.75, 0.025, ROUND(DY$6*(1-$T196*$V196/22.22222), 0))*IF(DY$9=0,(1-IF(DY$7&gt;$X196,0,IF($X196-DY$7 &gt;= 10,0.95,($X196-DY$7)/10))),IF(DY$7+$W196 &gt; 20, 1, DY$7/20)))</f>
        <v>5.5</v>
      </c>
      <c r="BN196" s="68">
        <f t="shared" ref="BN196:BN259" si="243">IF(BL196="-",0,POWER(BM196/BL196,BN$2))</f>
        <v>0.90327188822539628</v>
      </c>
      <c r="BO196" s="68">
        <f t="shared" ref="BO196:BO243" si="244">IF($G196="-","-",EB$4/(IF($G196*(1-EB$5*$M196/22.22222) &lt; 0.75, 0.025, ROUND($G196*(1-EB$5*$M196/22.22222),1))*IF(LEFT($AC196,7)="Стрелок",IF($K196+EB$10 &gt; 20, 1, $K196/20),(1-IF($K196&gt;EB$8,0,IF((EB$8-$K196)&gt;=10,0.95,(EB$8-$K196)/10)))))/($J196)/SQRT($Y196))</f>
        <v>8.1221724866022331</v>
      </c>
      <c r="BP196" s="68">
        <f t="shared" ref="BP196:BP243" si="245">$E196/(IF(EB$6*(1-$T196*$V196/22.22222) &lt; 0.75, 0.025, ROUND(EB$6*(1-$T196*$V196/22.22222), 0))*IF(EB$9=0,(1-IF(EB$7&gt;$X196,0,IF($X196-EB$7 &gt;= 10,0.95,($X196-EB$7)/10))),IF(EB$7+$W196 &gt; 20, 1, EB$7/20)))</f>
        <v>5.5</v>
      </c>
      <c r="BQ196" s="68">
        <f t="shared" ref="BQ196:BQ259" si="246">IF(BO196="-",0,POWER(BP196/BO196,BQ$2))</f>
        <v>0.67715872927747034</v>
      </c>
      <c r="BR196" s="68">
        <f t="shared" ref="BR196:BR243" si="247">IF($G196="-","-",EE$4/(IF($G196*(1-EE$5*$M196/22.22222) &lt; 0.75, 0.025, ROUND($G196*(1-EE$5*$M196/22.22222),1))*IF(LEFT($AC196,7)="Стрелок",IF($K196+EE$10 &gt; 20, 1, $K196/20),(1-IF($K196&gt;EE$8,0,IF((EE$8-$K196)&gt;=10,0.95,(EE$8-$K196)/10)))))/($J196)/SQRT($Y196))</f>
        <v>11.325952772252061</v>
      </c>
      <c r="BS196" s="68">
        <f t="shared" ref="BS196:BS243" si="248">$E196/(IF(EE$6*(1-$T196*$V196/22.22222) &lt; 0.75, 0.025, ROUND(EE$6*(1-$T196*$V196/22.22222), 0))*IF(EE$9=0,(1-IF(EE$7&gt;$X196,0,IF($X196-EE$7 &gt;= 10,0.95,($X196-EE$7)/10))),IF(EE$7+$W196 &gt; 20, 1, EE$7/20)))</f>
        <v>8.4615384615384617</v>
      </c>
      <c r="BT196" s="68">
        <f t="shared" ref="BT196:BT259" si="249">IF(BR196="-",0,POWER(BS196/BR196,BT$2))</f>
        <v>0.75806397283223137</v>
      </c>
      <c r="BU196" s="68">
        <f t="shared" ref="BU196:BU243" si="250">IF($G196="-","-",EH$4/(IF($G196*(1-EH$5*$M196/22.22222) &lt; 0.75, 0.025, ROUND($G196*(1-EH$5*$M196/22.22222),1))*IF(LEFT($AC196,7)="Стрелок",IF($K196+EH$10 &gt; 20, 1, $K196/20),(1-IF($K196&gt;EH$8,0,IF((EH$8-$K196)&gt;=10,0.95,(EH$8-$K196)/10)))))/($J196)/SQRT($Y196))</f>
        <v>15.713484026367723</v>
      </c>
      <c r="BV196" s="68">
        <f t="shared" ref="BV196:BV243" si="251">$E196/(IF(EH$6*(1-$T196*$V196/22.22222) &lt; 0.75, 0.025, ROUND(EH$6*(1-$T196*$V196/22.22222), 0))*IF(EH$9=0,(1-IF(EH$7&gt;$X196,0,IF($X196-EH$7 &gt;= 10,0.95,($X196-EH$7)/10))),IF(EH$7+$W196 &gt; 20, 1, EH$7/20)))</f>
        <v>4.4000000000000004</v>
      </c>
      <c r="BW196" s="68">
        <f t="shared" ref="BW196:BW259" si="252">IF(BU196="-",0,POWER(BV196/BU196,BW$2))</f>
        <v>0.37287618432421621</v>
      </c>
      <c r="BX196" s="68">
        <f t="shared" ref="BX196:BX243" si="253">IF($G196="-","-",EK$4/(IF($G196*(1-EK$5*$M196/22.22222) &lt; 0.75, 0.025, ROUND($G196*(1-EK$5*$M196/22.22222),1))*IF(LEFT($AC196,7)="Стрелок",IF($K196+EK$10 &gt; 20, 1, $K196/20),(1-IF($K196&gt;EK$8,0,IF((EK$8-$K196)&gt;=10,0.95,(EK$8-$K196)/10)))))/($J196)/SQRT($Y196))</f>
        <v>23.388916608478105</v>
      </c>
      <c r="BY196" s="68">
        <f t="shared" ref="BY196:BY243" si="254">$E196/(IF(EK$6*(1-$T196*$V196/22.22222) &lt; 0.75, 0.025, ROUND(EK$6*(1-$T196*$V196/22.22222), 0))*IF(EK$9=0,(1-IF(EK$7&gt;$X196,0,IF($X196-EK$7 &gt;= 10,0.95,($X196-EK$7)/10))),IF(EK$7+$W196 &gt; 20, 1, EK$7/20)))</f>
        <v>4.4000000000000004</v>
      </c>
      <c r="BZ196" s="68">
        <f t="shared" ref="BZ196:BZ259" si="255">IF(BX196="-",0,POWER(BY196/BX196,BZ$2))</f>
        <v>0.35198698622693947</v>
      </c>
      <c r="CA196" s="68">
        <f t="shared" ref="CA196:CA243" si="256">IF($G196="-","-",EN$4/(IF($G196*(1-EN$5*$M196/22.22222) &lt; 0.75, 0.025, ROUND($G196*(1-EN$5*$M196/22.22222),1))*IF(LEFT($AC196,7)="Стрелок",IF($K196+EN$10 &gt; 20, 1, $K196/20),(1-IF($K196&gt;EN$8,0,IF((EN$8-$K196)&gt;=10,0.95,(EN$8-$K196)/10)))))/($J196)/SQRT($Y196))</f>
        <v>36.962399925660435</v>
      </c>
      <c r="CB196" s="68">
        <f t="shared" ref="CB196:CB243" si="257">$E196/(IF(EN$6*(1-$T196*$V196/22.22222) &lt; 0.75, 0.025, ROUND(EN$6*(1-$T196*$V196/22.22222), 0))*IF(EN$9=0,(1-IF(EN$7&gt;$X196,0,IF($X196-EN$7 &gt;= 10,0.95,($X196-EN$7)/10))),IF(EN$7+$W196 &gt; 20, 1, EN$7/20)))</f>
        <v>4.4000000000000004</v>
      </c>
      <c r="CC196" s="68">
        <f t="shared" ref="CC196:CC259" si="258">IF(CA196="-",0,POWER(CB196/CA196,CC$2))</f>
        <v>0.34502157820069823</v>
      </c>
      <c r="CD196" s="68">
        <f t="shared" ref="CD196:CD243" si="259">IF($G196="-","-",EQ$4/(IF($G196*(1-EQ$5*$M196/22.22222) &lt; 0.75, 0.025, ROUND($G196*(1-EQ$5*$M196/22.22222),1))*IF(LEFT($AC196,7)="Стрелок",IF($K196+EQ$10 &gt; 20, 1, $K196/20),(1-IF($K196&gt;EQ$8,0,IF((EQ$8-$K196)&gt;=10,0.95,(EQ$8-$K196)/10)))))/($J196)/SQRT($Y196))</f>
        <v>60.786372417790915</v>
      </c>
      <c r="CE196" s="68">
        <f t="shared" ref="CE196:CE243" si="260">$E196/(IF(EQ$6*(1-$T196*$V196/22.22222) &lt; 0.75, 0.025, ROUND(EQ$6*(1-$T196*$V196/22.22222), 0))*IF(EQ$9=0,(1-IF(EQ$7&gt;$X196,0,IF($X196-EQ$7 &gt;= 10,0.95,($X196-EQ$7)/10))),IF(EQ$7+$W196 &gt; 20, 1, EQ$7/20)))</f>
        <v>3.6666666666666665</v>
      </c>
      <c r="CF196" s="68">
        <f t="shared" ref="CF196:CF259" si="261">IF(CD196="-",0,POWER(CE196/CD196,CF$2))</f>
        <v>0.3252266169423696</v>
      </c>
      <c r="CG196" s="68">
        <f t="shared" ref="CG196:CG243" si="262">IF($G196="-","-",ET$4/(IF($G196*(1-ET$5*$M196/22.22222) &lt; 0.75, 0.025, ROUND($G196*(1-ET$5*$M196/22.22222),1))*IF(LEFT($AC196,7)="Стрелок",IF($K196+ET$10 &gt; 20, 1, $K196/20),(1-IF($K196&gt;ET$8,0,IF((ET$8-$K196)&gt;=10,0.95,(ET$8-$K196)/10)))))/($J196)/SQRT($Y196))</f>
        <v>122.56517540566826</v>
      </c>
      <c r="CH196" s="68">
        <f t="shared" ref="CH196:CH243" si="263">$E196/(IF(ET$6*(1-$T196*$V196/22.22222) &lt; 0.75, 0.025, ROUND(ET$6*(1-$T196*$V196/22.22222), 0))*IF(ET$9=0,(1-IF(ET$7&gt;$X196,0,IF($X196-ET$7 &gt;= 10,0.95,($X196-ET$7)/10))),IF(ET$7+$W196 &gt; 20, 1, ET$7/20)))</f>
        <v>3.6666666666666665</v>
      </c>
      <c r="CI196" s="68">
        <f t="shared" ref="CI196:CI259" si="264">IF(CG196="-",0,POWER(CH196/CG196,CI$2))</f>
        <v>0.31964573222401976</v>
      </c>
      <c r="CJ196" s="68">
        <f t="shared" ref="CJ196:CJ243" si="265">IF($G196="-","-",EW$4/(IF($G196*(1-EW$5*$M196/22.22222) &lt; 0.75, 0.025, ROUND($G196*(1-EW$5*$M196/22.22222),1))*IF(LEFT($AC196,7)="Стрелок",IF($K196+EW$10 &gt; 20, 1, $K196/20),(1-IF($K196&gt;EW$8,0,IF((EW$8-$K196)&gt;=10,0.95,(EW$8-$K196)/10)))))/($J196)/SQRT($Y196))</f>
        <v>324.09060804383432</v>
      </c>
      <c r="CK196" s="68">
        <f t="shared" ref="CK196:CK243" si="266">$E196/(IF(EW$6*(1-$T196*$V196/22.22222) &lt; 0.75, 0.025, ROUND(EW$6*(1-$T196*$V196/22.22222), 0))*IF(EW$9=0,(1-IF(EW$7&gt;$X196,0,IF($X196-EW$7 &gt;= 10,0.95,($X196-EW$7)/10))),IF(EW$7+$W196 &gt; 20, 1, EW$7/20)))</f>
        <v>3.6666666666666665</v>
      </c>
      <c r="CL196" s="68">
        <f t="shared" ref="CL196:CL259" si="267">IF(CJ196="-",0,POWER(CK196/CJ196,CL$2))</f>
        <v>0.29156901576849542</v>
      </c>
      <c r="CM196" s="68">
        <f t="shared" ref="CM196:CM243" si="268">IF($G196="-","-",EZ$4/(IF($G196*(1-EZ$5*$M196/22.22222) &lt; 0.75, 0.025, ROUND($G196*(1-EZ$5*$M196/22.22222),1))*IF(LEFT($AC196,7)="Стрелок",IF($K196+EZ$10 &gt; 20, 1, $K196/20),(1-IF($K196&gt;EZ$8,0,IF((EZ$8-$K196)&gt;=10,0.95,(EZ$8-$K196)/10)))))/($J196)/SQRT($Y196))</f>
        <v>1060.6601717798203</v>
      </c>
      <c r="CN196" s="68">
        <f t="shared" ref="CN196:CN243" si="269">$E196/(IF(EZ$6*(1-$T196*$V196/22.22222) &lt; 0.75, 0.025, ROUND(EZ$6*(1-$T196*$V196/22.22222), 0))*IF(EZ$9=0,(1-IF(EZ$7&gt;$X196,0,IF($X196-EZ$7 &gt;= 10,0.95,($X196-EZ$7)/10))),IF(EZ$7+$W196 &gt; 20, 1, EZ$7/20)))</f>
        <v>3.6666666666666665</v>
      </c>
      <c r="CO196" s="68">
        <f t="shared" ref="CO196:CO259" si="270">IF(CM196="-",0,POWER(CN196/CM196,CO$2))</f>
        <v>0.2424788101687318</v>
      </c>
      <c r="CP196">
        <f t="shared" ref="CP196:CP259" si="271">POWER(AS196*AP196*AM196*AJ196*AV196*AY196*BB196*BE196*BH196*BK196*BN196*BQ196*BT196*BW196*BZ196*CC196*CF196*CI196*CL196*CO196,0.1)*$AA196*$AE196</f>
        <v>3.8235825634783347</v>
      </c>
      <c r="CQ196">
        <f t="shared" ref="CQ196:CQ259" si="272">POWER(CP196,0.4)*100+AF196+AB196</f>
        <v>170.99688103453184</v>
      </c>
      <c r="CR196">
        <f t="shared" ref="CR196:CR259" si="273">CEILING(CQ196,1)</f>
        <v>171</v>
      </c>
    </row>
    <row r="197" spans="1:99" ht="45">
      <c r="A197" s="248"/>
      <c r="B197" s="76" t="s">
        <v>30</v>
      </c>
      <c r="C197" s="84" t="s">
        <v>300</v>
      </c>
      <c r="D197" s="69">
        <v>6</v>
      </c>
      <c r="E197" s="69">
        <v>25</v>
      </c>
      <c r="F197" s="70">
        <f t="shared" si="208"/>
        <v>10</v>
      </c>
      <c r="G197" s="70">
        <f t="shared" si="210"/>
        <v>10</v>
      </c>
      <c r="H197" s="70">
        <v>10</v>
      </c>
      <c r="I197" s="70">
        <v>10</v>
      </c>
      <c r="J197" s="70">
        <v>1</v>
      </c>
      <c r="K197" s="102">
        <v>11</v>
      </c>
      <c r="L197" s="69" t="s">
        <v>279</v>
      </c>
      <c r="M197" s="69">
        <v>1</v>
      </c>
      <c r="N197" s="70"/>
      <c r="O197" s="71"/>
      <c r="P197" s="71"/>
      <c r="Q197" s="69"/>
      <c r="R197" s="69"/>
      <c r="S197" s="69"/>
      <c r="T197" s="93">
        <v>6</v>
      </c>
      <c r="U197" s="69" t="s">
        <v>312</v>
      </c>
      <c r="V197" s="69">
        <v>1</v>
      </c>
      <c r="W197" s="69">
        <v>5</v>
      </c>
      <c r="X197" s="93">
        <v>13</v>
      </c>
      <c r="Y197" s="69">
        <v>2</v>
      </c>
      <c r="Z197" s="72" t="s">
        <v>253</v>
      </c>
      <c r="AA197" s="69">
        <f>'Способности и классы'!$G$17</f>
        <v>1.3</v>
      </c>
      <c r="AB197" s="69">
        <v>0</v>
      </c>
      <c r="AC197" s="73" t="s">
        <v>785</v>
      </c>
      <c r="AD197" s="73"/>
      <c r="AE197" s="69">
        <f>1.4*1.2</f>
        <v>1.68</v>
      </c>
      <c r="AF197" s="69">
        <v>0</v>
      </c>
      <c r="AG197" s="74"/>
      <c r="AH197" s="75">
        <f t="shared" si="211"/>
        <v>7.4432292756478682E-2</v>
      </c>
      <c r="AI197" s="75">
        <f t="shared" si="212"/>
        <v>19999.999999999982</v>
      </c>
      <c r="AJ197" s="75">
        <f t="shared" si="213"/>
        <v>22.767594596786928</v>
      </c>
      <c r="AK197" s="75">
        <f t="shared" si="214"/>
        <v>0.31081616755452635</v>
      </c>
      <c r="AL197" s="75">
        <f t="shared" si="215"/>
        <v>499.99999999999955</v>
      </c>
      <c r="AM197" s="75">
        <f t="shared" si="216"/>
        <v>7.6169001220815202</v>
      </c>
      <c r="AN197" s="75">
        <f t="shared" si="217"/>
        <v>0.57555203119835263</v>
      </c>
      <c r="AO197" s="75">
        <f t="shared" si="218"/>
        <v>83.333333333333343</v>
      </c>
      <c r="AP197" s="75">
        <f t="shared" si="219"/>
        <v>5.0377730987033891</v>
      </c>
      <c r="AQ197" s="75">
        <f t="shared" si="220"/>
        <v>0.86232534291042384</v>
      </c>
      <c r="AR197" s="75">
        <f t="shared" si="221"/>
        <v>83.333333333333357</v>
      </c>
      <c r="AS197" s="75">
        <f t="shared" si="222"/>
        <v>6.2238489168728348</v>
      </c>
      <c r="AT197" s="75">
        <f t="shared" si="223"/>
        <v>1.1938166435617035</v>
      </c>
      <c r="AU197" s="75">
        <f t="shared" si="224"/>
        <v>31.250000000000007</v>
      </c>
      <c r="AV197" s="75">
        <f t="shared" si="225"/>
        <v>5.1163022888833281</v>
      </c>
      <c r="AW197" s="75">
        <f t="shared" si="226"/>
        <v>1.5498230820527068</v>
      </c>
      <c r="AX197" s="75">
        <f t="shared" si="227"/>
        <v>20.833333333333329</v>
      </c>
      <c r="AY197" s="75">
        <f t="shared" si="228"/>
        <v>5.0733859131381154</v>
      </c>
      <c r="AZ197" s="75">
        <f t="shared" si="229"/>
        <v>1.9757395356682945</v>
      </c>
      <c r="BA197" s="75">
        <f t="shared" si="230"/>
        <v>12.5</v>
      </c>
      <c r="BB197" s="75">
        <f t="shared" si="231"/>
        <v>4.1774835653528504</v>
      </c>
      <c r="BC197" s="75">
        <f t="shared" si="232"/>
        <v>2.4306795603287568</v>
      </c>
      <c r="BD197" s="75">
        <f t="shared" si="233"/>
        <v>10.416666666666664</v>
      </c>
      <c r="BE197" s="75">
        <f t="shared" si="234"/>
        <v>3.9847493187850476</v>
      </c>
      <c r="BF197" s="75">
        <f t="shared" si="235"/>
        <v>2.9962151745192687</v>
      </c>
      <c r="BG197" s="75">
        <f t="shared" si="236"/>
        <v>5.9523809523809526</v>
      </c>
      <c r="BH197" s="75">
        <f t="shared" si="237"/>
        <v>1.9866333376193481</v>
      </c>
      <c r="BI197" s="75">
        <f t="shared" si="238"/>
        <v>3.5998163405860599</v>
      </c>
      <c r="BJ197" s="75">
        <f t="shared" si="239"/>
        <v>5.1020408163265314</v>
      </c>
      <c r="BK197" s="75">
        <f t="shared" si="240"/>
        <v>1.4173058660809081</v>
      </c>
      <c r="BL197" s="75">
        <f t="shared" si="241"/>
        <v>4.3840620433565949</v>
      </c>
      <c r="BM197" s="75">
        <f t="shared" si="242"/>
        <v>3.90625</v>
      </c>
      <c r="BN197" s="75">
        <f t="shared" si="243"/>
        <v>0.89101156903546808</v>
      </c>
      <c r="BO197" s="75">
        <f t="shared" si="244"/>
        <v>5.8071571401793758</v>
      </c>
      <c r="BP197" s="75">
        <f t="shared" si="245"/>
        <v>3.0864197530864197</v>
      </c>
      <c r="BQ197" s="75">
        <f t="shared" si="246"/>
        <v>0.53148548912714355</v>
      </c>
      <c r="BR197" s="75">
        <f t="shared" si="247"/>
        <v>7.9765094219214205</v>
      </c>
      <c r="BS197" s="75">
        <f t="shared" si="248"/>
        <v>4.2735042735042734</v>
      </c>
      <c r="BT197" s="75">
        <f t="shared" si="249"/>
        <v>0.55274229456283575</v>
      </c>
      <c r="BU197" s="75">
        <f t="shared" si="250"/>
        <v>10.92056804921309</v>
      </c>
      <c r="BV197" s="75">
        <f t="shared" si="251"/>
        <v>2.5</v>
      </c>
      <c r="BW197" s="75">
        <f t="shared" si="252"/>
        <v>0.3189800001579105</v>
      </c>
      <c r="BX197" s="75">
        <f t="shared" si="253"/>
        <v>15.836245620323721</v>
      </c>
      <c r="BY197" s="75">
        <f t="shared" si="254"/>
        <v>2.2727272727272729</v>
      </c>
      <c r="BZ197" s="75">
        <f t="shared" si="255"/>
        <v>0.29720727378365031</v>
      </c>
      <c r="CA197" s="75">
        <f t="shared" si="256"/>
        <v>23.233508524700849</v>
      </c>
      <c r="CB197" s="75">
        <f t="shared" si="257"/>
        <v>2.0833333333333335</v>
      </c>
      <c r="CC197" s="75">
        <f t="shared" si="258"/>
        <v>0.29944838986701239</v>
      </c>
      <c r="CD197" s="75">
        <f t="shared" si="259"/>
        <v>37.661122041457425</v>
      </c>
      <c r="CE197" s="75">
        <f t="shared" si="260"/>
        <v>2.0833333333333335</v>
      </c>
      <c r="CF197" s="75">
        <f t="shared" si="261"/>
        <v>0.31415661087169322</v>
      </c>
      <c r="CG197" s="75">
        <f t="shared" si="262"/>
        <v>64.507987055614848</v>
      </c>
      <c r="CH197" s="75">
        <f t="shared" si="263"/>
        <v>1.9230769230769231</v>
      </c>
      <c r="CI197" s="75">
        <f t="shared" si="264"/>
        <v>0.31928206895737099</v>
      </c>
      <c r="CJ197" s="75">
        <f t="shared" si="265"/>
        <v>138.89597487592903</v>
      </c>
      <c r="CK197" s="75">
        <f t="shared" si="266"/>
        <v>1.7857142857142858</v>
      </c>
      <c r="CL197" s="75">
        <f t="shared" si="267"/>
        <v>0.30200117730138104</v>
      </c>
      <c r="CM197" s="75">
        <f t="shared" si="268"/>
        <v>424.26406871192859</v>
      </c>
      <c r="CN197" s="75">
        <f t="shared" si="269"/>
        <v>1.6666666666666667</v>
      </c>
      <c r="CO197" s="75">
        <f t="shared" si="270"/>
        <v>0.25035318695416392</v>
      </c>
      <c r="CP197">
        <f t="shared" si="271"/>
        <v>3.9482035653630696</v>
      </c>
      <c r="CQ197">
        <f t="shared" si="272"/>
        <v>173.20475658995377</v>
      </c>
      <c r="CR197">
        <f t="shared" si="273"/>
        <v>174</v>
      </c>
    </row>
    <row r="198" spans="1:99" ht="45">
      <c r="A198" s="248"/>
      <c r="B198" s="76" t="s">
        <v>30</v>
      </c>
      <c r="C198" s="84" t="s">
        <v>24</v>
      </c>
      <c r="D198" s="69">
        <v>6</v>
      </c>
      <c r="E198" s="69">
        <v>27</v>
      </c>
      <c r="F198" s="70" t="str">
        <f t="shared" si="208"/>
        <v>8-12</v>
      </c>
      <c r="G198" s="70">
        <f t="shared" si="210"/>
        <v>10</v>
      </c>
      <c r="H198" s="70">
        <v>8</v>
      </c>
      <c r="I198" s="70">
        <v>12</v>
      </c>
      <c r="J198" s="70">
        <v>1</v>
      </c>
      <c r="K198" s="102">
        <v>11</v>
      </c>
      <c r="L198" s="69" t="s">
        <v>270</v>
      </c>
      <c r="M198" s="69">
        <v>1</v>
      </c>
      <c r="N198" s="70">
        <f t="shared" ref="N198:N243" si="274">IF(ISNUMBER(O198),AVERAGE(O198:P198),"-")</f>
        <v>7.5</v>
      </c>
      <c r="O198" s="71">
        <v>7</v>
      </c>
      <c r="P198" s="71">
        <v>8</v>
      </c>
      <c r="Q198" s="69">
        <v>1</v>
      </c>
      <c r="R198" s="69">
        <v>11</v>
      </c>
      <c r="S198" s="69" t="s">
        <v>279</v>
      </c>
      <c r="T198" s="93">
        <v>10</v>
      </c>
      <c r="U198" s="69" t="s">
        <v>317</v>
      </c>
      <c r="V198" s="69">
        <v>1</v>
      </c>
      <c r="W198" s="69">
        <v>7</v>
      </c>
      <c r="X198" s="93">
        <v>4</v>
      </c>
      <c r="Y198" s="69">
        <v>2</v>
      </c>
      <c r="Z198" s="72" t="s">
        <v>239</v>
      </c>
      <c r="AA198" s="69">
        <f>'Способности и классы'!$G$13</f>
        <v>1.2</v>
      </c>
      <c r="AB198" s="69">
        <v>0</v>
      </c>
      <c r="AC198" s="73" t="s">
        <v>798</v>
      </c>
      <c r="AD198" s="73"/>
      <c r="AE198" s="69">
        <f>1.2*1.2*1.3*1.166</f>
        <v>2.1827519999999998</v>
      </c>
      <c r="AF198" s="69">
        <v>0</v>
      </c>
      <c r="AG198" s="74"/>
      <c r="AH198" s="75">
        <f t="shared" si="211"/>
        <v>7.4432292756478682E-2</v>
      </c>
      <c r="AI198" s="75">
        <f t="shared" si="212"/>
        <v>1542.8571428571431</v>
      </c>
      <c r="AJ198" s="75">
        <f t="shared" si="213"/>
        <v>11.998890212695382</v>
      </c>
      <c r="AK198" s="75">
        <f t="shared" si="214"/>
        <v>0.31081616755452635</v>
      </c>
      <c r="AL198" s="75">
        <f t="shared" si="215"/>
        <v>33.75</v>
      </c>
      <c r="AM198" s="75">
        <f t="shared" si="216"/>
        <v>3.6294164090684373</v>
      </c>
      <c r="AN198" s="75">
        <f t="shared" si="217"/>
        <v>0.57555203119835263</v>
      </c>
      <c r="AO198" s="75">
        <f t="shared" si="218"/>
        <v>90</v>
      </c>
      <c r="AP198" s="75">
        <f t="shared" si="219"/>
        <v>5.1653686637044585</v>
      </c>
      <c r="AQ198" s="75">
        <f t="shared" si="220"/>
        <v>0.86232534291042384</v>
      </c>
      <c r="AR198" s="75">
        <f t="shared" si="221"/>
        <v>13.5</v>
      </c>
      <c r="AS198" s="75">
        <f t="shared" si="222"/>
        <v>3.0051423406442592</v>
      </c>
      <c r="AT198" s="75">
        <f t="shared" si="223"/>
        <v>1.1938166435617035</v>
      </c>
      <c r="AU198" s="75">
        <f t="shared" si="224"/>
        <v>9</v>
      </c>
      <c r="AV198" s="75">
        <f t="shared" si="225"/>
        <v>2.7456959307314128</v>
      </c>
      <c r="AW198" s="75">
        <f t="shared" si="226"/>
        <v>1.5498230820527068</v>
      </c>
      <c r="AX198" s="75">
        <f t="shared" si="227"/>
        <v>9</v>
      </c>
      <c r="AY198" s="75">
        <f t="shared" si="228"/>
        <v>3.0024462436753541</v>
      </c>
      <c r="AZ198" s="75">
        <f t="shared" si="229"/>
        <v>1.9757395356682945</v>
      </c>
      <c r="BA198" s="75">
        <f t="shared" si="230"/>
        <v>6.75</v>
      </c>
      <c r="BB198" s="75">
        <f t="shared" si="231"/>
        <v>2.5913132391180045</v>
      </c>
      <c r="BC198" s="75">
        <f t="shared" si="232"/>
        <v>2.4306795603287568</v>
      </c>
      <c r="BD198" s="75">
        <f t="shared" si="233"/>
        <v>16.875</v>
      </c>
      <c r="BE198" s="75">
        <f t="shared" si="234"/>
        <v>6.3014467244970209</v>
      </c>
      <c r="BF198" s="75">
        <f t="shared" si="235"/>
        <v>2.9962151745192687</v>
      </c>
      <c r="BG198" s="75">
        <f t="shared" si="236"/>
        <v>5.4</v>
      </c>
      <c r="BH198" s="75">
        <f t="shared" si="237"/>
        <v>1.8022737638882727</v>
      </c>
      <c r="BI198" s="75">
        <f t="shared" si="238"/>
        <v>3.5998163405860599</v>
      </c>
      <c r="BJ198" s="75">
        <f t="shared" si="239"/>
        <v>5.4</v>
      </c>
      <c r="BK198" s="75">
        <f t="shared" si="240"/>
        <v>1.500076528660033</v>
      </c>
      <c r="BL198" s="75">
        <f t="shared" si="241"/>
        <v>4.3840620433565949</v>
      </c>
      <c r="BM198" s="75">
        <f t="shared" si="242"/>
        <v>4.5</v>
      </c>
      <c r="BN198" s="75">
        <f t="shared" si="243"/>
        <v>1.0264453275288592</v>
      </c>
      <c r="BO198" s="75">
        <f t="shared" si="244"/>
        <v>5.8071571401793758</v>
      </c>
      <c r="BP198" s="75">
        <f t="shared" si="245"/>
        <v>3.8571428571428572</v>
      </c>
      <c r="BQ198" s="75">
        <f t="shared" si="246"/>
        <v>0.664205008412036</v>
      </c>
      <c r="BR198" s="75">
        <f t="shared" si="247"/>
        <v>7.9765094219214205</v>
      </c>
      <c r="BS198" s="75">
        <f t="shared" si="248"/>
        <v>5.9340659340659343</v>
      </c>
      <c r="BT198" s="75">
        <f t="shared" si="249"/>
        <v>0.7550270492298351</v>
      </c>
      <c r="BU198" s="75">
        <f t="shared" si="250"/>
        <v>10.92056804921309</v>
      </c>
      <c r="BV198" s="75">
        <f t="shared" si="251"/>
        <v>3.375</v>
      </c>
      <c r="BW198" s="75">
        <f t="shared" si="252"/>
        <v>0.40250578303276452</v>
      </c>
      <c r="BX198" s="75">
        <f t="shared" si="253"/>
        <v>15.836245620323721</v>
      </c>
      <c r="BY198" s="75">
        <f t="shared" si="254"/>
        <v>3.375</v>
      </c>
      <c r="BZ198" s="75">
        <f t="shared" si="255"/>
        <v>0.38052962013828839</v>
      </c>
      <c r="CA198" s="75">
        <f t="shared" si="256"/>
        <v>23.233508524700849</v>
      </c>
      <c r="CB198" s="75">
        <f t="shared" si="257"/>
        <v>3</v>
      </c>
      <c r="CC198" s="75">
        <f t="shared" si="258"/>
        <v>0.35933806784041483</v>
      </c>
      <c r="CD198" s="75">
        <f t="shared" si="259"/>
        <v>37.661122041457425</v>
      </c>
      <c r="CE198" s="75">
        <f t="shared" si="260"/>
        <v>3</v>
      </c>
      <c r="CF198" s="75">
        <f t="shared" si="261"/>
        <v>0.36348893914242825</v>
      </c>
      <c r="CG198" s="75">
        <f t="shared" si="262"/>
        <v>64.507987055614848</v>
      </c>
      <c r="CH198" s="75">
        <f t="shared" si="263"/>
        <v>2.7</v>
      </c>
      <c r="CI198" s="75">
        <f t="shared" si="264"/>
        <v>0.35650763818639258</v>
      </c>
      <c r="CJ198" s="75">
        <f t="shared" si="265"/>
        <v>138.89597487592903</v>
      </c>
      <c r="CK198" s="75">
        <f t="shared" si="266"/>
        <v>2.7</v>
      </c>
      <c r="CL198" s="75">
        <f t="shared" si="267"/>
        <v>0.3383649568965077</v>
      </c>
      <c r="CM198" s="75">
        <f t="shared" si="268"/>
        <v>424.26406871192859</v>
      </c>
      <c r="CN198" s="75">
        <f t="shared" si="269"/>
        <v>2.4545454545454546</v>
      </c>
      <c r="CO198" s="75">
        <f t="shared" si="270"/>
        <v>0.27579329695286409</v>
      </c>
      <c r="CP198">
        <f t="shared" si="271"/>
        <v>4.08095317874555</v>
      </c>
      <c r="CQ198">
        <f t="shared" si="272"/>
        <v>175.51112291611108</v>
      </c>
      <c r="CR198">
        <f t="shared" si="273"/>
        <v>176</v>
      </c>
    </row>
    <row r="199" spans="1:99" ht="30">
      <c r="A199" s="248"/>
      <c r="B199" s="81" t="s">
        <v>186</v>
      </c>
      <c r="C199" s="89" t="s">
        <v>180</v>
      </c>
      <c r="D199" s="51">
        <v>6</v>
      </c>
      <c r="E199" s="51">
        <v>28</v>
      </c>
      <c r="F199" s="52" t="str">
        <f t="shared" si="208"/>
        <v>7-13</v>
      </c>
      <c r="G199" s="52">
        <f t="shared" si="210"/>
        <v>10</v>
      </c>
      <c r="H199" s="51">
        <v>7</v>
      </c>
      <c r="I199" s="51">
        <v>13</v>
      </c>
      <c r="J199" s="51">
        <v>1</v>
      </c>
      <c r="K199" s="107">
        <v>11</v>
      </c>
      <c r="L199" s="51" t="s">
        <v>666</v>
      </c>
      <c r="M199" s="51">
        <v>1</v>
      </c>
      <c r="N199" s="52" t="str">
        <f t="shared" si="274"/>
        <v>-</v>
      </c>
      <c r="O199" s="51" t="s">
        <v>257</v>
      </c>
      <c r="P199" s="51" t="s">
        <v>257</v>
      </c>
      <c r="Q199" s="51" t="s">
        <v>257</v>
      </c>
      <c r="R199" s="51" t="s">
        <v>257</v>
      </c>
      <c r="S199" s="51" t="s">
        <v>257</v>
      </c>
      <c r="T199" s="98">
        <v>8</v>
      </c>
      <c r="U199" s="51" t="s">
        <v>323</v>
      </c>
      <c r="V199" s="51">
        <v>1</v>
      </c>
      <c r="W199" s="51">
        <v>6</v>
      </c>
      <c r="X199" s="98">
        <v>10</v>
      </c>
      <c r="Y199" s="51">
        <v>2</v>
      </c>
      <c r="Z199" s="53" t="s">
        <v>251</v>
      </c>
      <c r="AA199" s="51">
        <f>'Способности и классы'!$G$24</f>
        <v>1.6</v>
      </c>
      <c r="AB199" s="51">
        <v>0</v>
      </c>
      <c r="AC199" s="54" t="s">
        <v>631</v>
      </c>
      <c r="AD199" s="54"/>
      <c r="AE199" s="51">
        <f>1.2*1.25</f>
        <v>1.5</v>
      </c>
      <c r="AF199" s="51">
        <v>0</v>
      </c>
      <c r="AG199" s="55"/>
      <c r="AH199" s="56">
        <f t="shared" si="211"/>
        <v>7.4432292756478682E-2</v>
      </c>
      <c r="AI199" s="56">
        <f t="shared" si="212"/>
        <v>11200.000000000002</v>
      </c>
      <c r="AJ199" s="56">
        <f t="shared" si="213"/>
        <v>19.695370567265545</v>
      </c>
      <c r="AK199" s="56">
        <f t="shared" si="214"/>
        <v>0.31081616755452635</v>
      </c>
      <c r="AL199" s="56">
        <f t="shared" si="215"/>
        <v>140.00000000000003</v>
      </c>
      <c r="AM199" s="56">
        <f t="shared" si="216"/>
        <v>5.3671869077449568</v>
      </c>
      <c r="AN199" s="56">
        <f t="shared" si="217"/>
        <v>0.57555203119835263</v>
      </c>
      <c r="AO199" s="56">
        <f t="shared" si="218"/>
        <v>93.333333333333343</v>
      </c>
      <c r="AP199" s="56">
        <f t="shared" si="219"/>
        <v>5.2267828850666733</v>
      </c>
      <c r="AQ199" s="56">
        <f t="shared" si="220"/>
        <v>0.86232534291042384</v>
      </c>
      <c r="AR199" s="56">
        <f t="shared" si="221"/>
        <v>23.333333333333329</v>
      </c>
      <c r="AS199" s="56">
        <f t="shared" si="222"/>
        <v>3.7404362236894486</v>
      </c>
      <c r="AT199" s="56">
        <f t="shared" si="223"/>
        <v>1.1938166435617035</v>
      </c>
      <c r="AU199" s="56">
        <f t="shared" si="224"/>
        <v>18.666666666666668</v>
      </c>
      <c r="AV199" s="56">
        <f t="shared" si="225"/>
        <v>3.9542540808319813</v>
      </c>
      <c r="AW199" s="56">
        <f t="shared" si="226"/>
        <v>1.5498230820527068</v>
      </c>
      <c r="AX199" s="56">
        <f t="shared" si="227"/>
        <v>11.666666666666668</v>
      </c>
      <c r="AY199" s="56">
        <f t="shared" si="228"/>
        <v>3.5311438953790621</v>
      </c>
      <c r="AZ199" s="56">
        <f t="shared" si="229"/>
        <v>1.9757395356682945</v>
      </c>
      <c r="BA199" s="56">
        <f t="shared" si="230"/>
        <v>10</v>
      </c>
      <c r="BB199" s="56">
        <f t="shared" si="231"/>
        <v>3.5140625685905365</v>
      </c>
      <c r="BC199" s="56">
        <f t="shared" si="232"/>
        <v>2.4306795603287568</v>
      </c>
      <c r="BD199" s="56">
        <f t="shared" si="233"/>
        <v>14</v>
      </c>
      <c r="BE199" s="56">
        <f t="shared" si="234"/>
        <v>5.2769175719717847</v>
      </c>
      <c r="BF199" s="56">
        <f t="shared" si="235"/>
        <v>2.9962151745192687</v>
      </c>
      <c r="BG199" s="56">
        <f t="shared" si="236"/>
        <v>5.1851851851851851</v>
      </c>
      <c r="BH199" s="56">
        <f t="shared" si="237"/>
        <v>1.7305783741039655</v>
      </c>
      <c r="BI199" s="56">
        <f t="shared" si="238"/>
        <v>3.5998163405860599</v>
      </c>
      <c r="BJ199" s="56">
        <f t="shared" si="239"/>
        <v>4.666666666666667</v>
      </c>
      <c r="BK199" s="56">
        <f t="shared" si="240"/>
        <v>1.2963624321753373</v>
      </c>
      <c r="BL199" s="56">
        <f t="shared" si="241"/>
        <v>4.3840620433565949</v>
      </c>
      <c r="BM199" s="56">
        <f t="shared" si="242"/>
        <v>4</v>
      </c>
      <c r="BN199" s="56">
        <f t="shared" si="243"/>
        <v>0.91239584669231932</v>
      </c>
      <c r="BO199" s="56">
        <f t="shared" si="244"/>
        <v>5.8071571401793758</v>
      </c>
      <c r="BP199" s="56">
        <f t="shared" si="245"/>
        <v>3.5</v>
      </c>
      <c r="BQ199" s="56">
        <f t="shared" si="246"/>
        <v>0.60270454467018075</v>
      </c>
      <c r="BR199" s="56">
        <f t="shared" si="247"/>
        <v>7.9765094219214205</v>
      </c>
      <c r="BS199" s="56">
        <f t="shared" si="248"/>
        <v>5.3846153846153841</v>
      </c>
      <c r="BT199" s="56">
        <f t="shared" si="249"/>
        <v>0.68845366289447374</v>
      </c>
      <c r="BU199" s="56">
        <f t="shared" si="250"/>
        <v>10.92056804921309</v>
      </c>
      <c r="BV199" s="56">
        <f t="shared" si="251"/>
        <v>3.1111111111111112</v>
      </c>
      <c r="BW199" s="56">
        <f t="shared" si="252"/>
        <v>0.37789354770808525</v>
      </c>
      <c r="BX199" s="56">
        <f t="shared" si="253"/>
        <v>15.836245620323721</v>
      </c>
      <c r="BY199" s="56">
        <f t="shared" si="254"/>
        <v>2.8</v>
      </c>
      <c r="BZ199" s="56">
        <f t="shared" si="255"/>
        <v>0.33860325325484791</v>
      </c>
      <c r="CA199" s="56">
        <f t="shared" si="256"/>
        <v>23.233508524700849</v>
      </c>
      <c r="CB199" s="56">
        <f t="shared" si="257"/>
        <v>2.8</v>
      </c>
      <c r="CC199" s="56">
        <f t="shared" si="258"/>
        <v>0.34715355468821535</v>
      </c>
      <c r="CD199" s="56">
        <f t="shared" si="259"/>
        <v>37.661122041457425</v>
      </c>
      <c r="CE199" s="56">
        <f t="shared" si="260"/>
        <v>2.5454545454545454</v>
      </c>
      <c r="CF199" s="56">
        <f t="shared" si="261"/>
        <v>0.34036808917480671</v>
      </c>
      <c r="CG199" s="56">
        <f t="shared" si="262"/>
        <v>64.507987055614848</v>
      </c>
      <c r="CH199" s="56">
        <f t="shared" si="263"/>
        <v>2.3333333333333335</v>
      </c>
      <c r="CI199" s="56">
        <f t="shared" si="264"/>
        <v>0.33999150891199426</v>
      </c>
      <c r="CJ199" s="56">
        <f t="shared" si="265"/>
        <v>138.89597487592903</v>
      </c>
      <c r="CK199" s="56">
        <f t="shared" si="266"/>
        <v>2.3333333333333335</v>
      </c>
      <c r="CL199" s="56">
        <f t="shared" si="267"/>
        <v>0.32505283590383388</v>
      </c>
      <c r="CM199" s="56">
        <f t="shared" si="268"/>
        <v>424.26406871192859</v>
      </c>
      <c r="CN199" s="56">
        <f t="shared" si="269"/>
        <v>2.1538461538461537</v>
      </c>
      <c r="CO199" s="56">
        <f t="shared" si="270"/>
        <v>0.26692829143567098</v>
      </c>
      <c r="CP199">
        <f t="shared" si="271"/>
        <v>4.0822327995835082</v>
      </c>
      <c r="CQ199">
        <f t="shared" si="272"/>
        <v>175.53313410392974</v>
      </c>
      <c r="CR199">
        <f t="shared" si="273"/>
        <v>176</v>
      </c>
    </row>
    <row r="200" spans="1:99" ht="30">
      <c r="A200" s="248"/>
      <c r="B200" s="78" t="s">
        <v>99</v>
      </c>
      <c r="C200" s="86" t="s">
        <v>97</v>
      </c>
      <c r="D200" s="57">
        <v>6</v>
      </c>
      <c r="E200" s="57">
        <v>34</v>
      </c>
      <c r="F200" s="58" t="str">
        <f t="shared" si="208"/>
        <v>8-9</v>
      </c>
      <c r="G200" s="58">
        <f t="shared" si="210"/>
        <v>8.5</v>
      </c>
      <c r="H200" s="57">
        <v>8</v>
      </c>
      <c r="I200" s="57">
        <v>9</v>
      </c>
      <c r="J200" s="57">
        <v>1</v>
      </c>
      <c r="K200" s="104">
        <v>8</v>
      </c>
      <c r="L200" s="57" t="s">
        <v>271</v>
      </c>
      <c r="M200" s="57">
        <v>1</v>
      </c>
      <c r="N200" s="58" t="str">
        <f t="shared" si="274"/>
        <v>-</v>
      </c>
      <c r="O200" s="57" t="s">
        <v>257</v>
      </c>
      <c r="P200" s="57" t="s">
        <v>257</v>
      </c>
      <c r="Q200" s="57" t="s">
        <v>257</v>
      </c>
      <c r="R200" s="57" t="s">
        <v>257</v>
      </c>
      <c r="S200" s="57" t="s">
        <v>257</v>
      </c>
      <c r="T200" s="95">
        <v>8</v>
      </c>
      <c r="U200" s="57" t="s">
        <v>328</v>
      </c>
      <c r="V200" s="57">
        <v>1</v>
      </c>
      <c r="W200" s="57">
        <v>7</v>
      </c>
      <c r="X200" s="95">
        <v>2</v>
      </c>
      <c r="Y200" s="57">
        <v>1</v>
      </c>
      <c r="Z200" s="59" t="s">
        <v>250</v>
      </c>
      <c r="AA200" s="57">
        <f>'Способности и классы'!$G$29</f>
        <v>1.5</v>
      </c>
      <c r="AB200" s="57">
        <v>0</v>
      </c>
      <c r="AC200" s="60" t="s">
        <v>457</v>
      </c>
      <c r="AD200" s="60"/>
      <c r="AE200" s="57">
        <v>7</v>
      </c>
      <c r="AF200" s="57">
        <v>0</v>
      </c>
      <c r="AG200" s="61"/>
      <c r="AH200" s="62">
        <f t="shared" si="211"/>
        <v>0.30864197530864196</v>
      </c>
      <c r="AI200" s="62">
        <f t="shared" si="212"/>
        <v>1511.1111111111109</v>
      </c>
      <c r="AJ200" s="62">
        <f t="shared" si="213"/>
        <v>8.3648922729550801</v>
      </c>
      <c r="AK200" s="62">
        <f t="shared" si="214"/>
        <v>1.2987012987012987</v>
      </c>
      <c r="AL200" s="62">
        <f t="shared" si="215"/>
        <v>34</v>
      </c>
      <c r="AM200" s="62">
        <f t="shared" si="216"/>
        <v>2.4543791424542896</v>
      </c>
      <c r="AN200" s="62">
        <f t="shared" si="217"/>
        <v>2.3648648648648645</v>
      </c>
      <c r="AO200" s="62">
        <f t="shared" si="218"/>
        <v>113.33333333333334</v>
      </c>
      <c r="AP200" s="62">
        <f t="shared" si="219"/>
        <v>3.5170551898320155</v>
      </c>
      <c r="AQ200" s="62">
        <f t="shared" si="220"/>
        <v>3.5714285714285712</v>
      </c>
      <c r="AR200" s="62">
        <f t="shared" si="221"/>
        <v>11.333333333333334</v>
      </c>
      <c r="AS200" s="62">
        <f t="shared" si="222"/>
        <v>1.5871072570673528</v>
      </c>
      <c r="AT200" s="62">
        <f t="shared" si="223"/>
        <v>4.9242424242424239</v>
      </c>
      <c r="AU200" s="62">
        <f t="shared" si="224"/>
        <v>11.333333333333334</v>
      </c>
      <c r="AV200" s="62">
        <f t="shared" si="225"/>
        <v>1.5170822197687448</v>
      </c>
      <c r="AW200" s="62">
        <f t="shared" si="226"/>
        <v>6.4516129032258052</v>
      </c>
      <c r="AX200" s="62">
        <f t="shared" si="227"/>
        <v>8.5</v>
      </c>
      <c r="AY200" s="62">
        <f t="shared" si="228"/>
        <v>1.1880757730034004</v>
      </c>
      <c r="AZ200" s="62">
        <f t="shared" si="229"/>
        <v>8.1896551724137936</v>
      </c>
      <c r="BA200" s="62">
        <f t="shared" si="230"/>
        <v>8.5</v>
      </c>
      <c r="BB200" s="62">
        <f t="shared" si="231"/>
        <v>1.0292451163112817</v>
      </c>
      <c r="BC200" s="62">
        <f t="shared" si="232"/>
        <v>10.185185185185185</v>
      </c>
      <c r="BD200" s="62">
        <f t="shared" si="233"/>
        <v>17</v>
      </c>
      <c r="BE200" s="62">
        <f t="shared" si="234"/>
        <v>1.6268817678264129</v>
      </c>
      <c r="BF200" s="62">
        <f t="shared" si="235"/>
        <v>12.254901960784313</v>
      </c>
      <c r="BG200" s="62">
        <f t="shared" si="236"/>
        <v>5.666666666666667</v>
      </c>
      <c r="BH200" s="62">
        <f t="shared" si="237"/>
        <v>0.46240000000000003</v>
      </c>
      <c r="BI200" s="62">
        <f t="shared" si="238"/>
        <v>14.893617021276595</v>
      </c>
      <c r="BJ200" s="62">
        <f t="shared" si="239"/>
        <v>5.666666666666667</v>
      </c>
      <c r="BK200" s="62">
        <f t="shared" si="240"/>
        <v>0.38047619047619052</v>
      </c>
      <c r="BL200" s="62">
        <f t="shared" si="241"/>
        <v>18.02325581395349</v>
      </c>
      <c r="BM200" s="62">
        <f t="shared" si="242"/>
        <v>4.8571428571428568</v>
      </c>
      <c r="BN200" s="62">
        <f t="shared" si="243"/>
        <v>0.26949308755760365</v>
      </c>
      <c r="BO200" s="62">
        <f t="shared" si="244"/>
        <v>21.794871794871796</v>
      </c>
      <c r="BP200" s="62">
        <f t="shared" si="245"/>
        <v>4.25</v>
      </c>
      <c r="BQ200" s="62">
        <f t="shared" si="246"/>
        <v>0.19500000000000001</v>
      </c>
      <c r="BR200" s="62">
        <f t="shared" si="247"/>
        <v>26.428571428571427</v>
      </c>
      <c r="BS200" s="62">
        <f t="shared" si="248"/>
        <v>6.5384615384615383</v>
      </c>
      <c r="BT200" s="62">
        <f t="shared" si="249"/>
        <v>0.26529666511875805</v>
      </c>
      <c r="BU200" s="62">
        <f t="shared" si="250"/>
        <v>32.258064516129025</v>
      </c>
      <c r="BV200" s="62">
        <f t="shared" si="251"/>
        <v>3.7777777777777777</v>
      </c>
      <c r="BW200" s="62">
        <f t="shared" si="252"/>
        <v>0.18974202385812014</v>
      </c>
      <c r="BX200" s="62">
        <f t="shared" si="253"/>
        <v>38.392857142857146</v>
      </c>
      <c r="BY200" s="62">
        <f t="shared" si="254"/>
        <v>3.4</v>
      </c>
      <c r="BZ200" s="62">
        <f t="shared" si="255"/>
        <v>0.21979499692204837</v>
      </c>
      <c r="CA200" s="62">
        <f t="shared" si="256"/>
        <v>47.916666666666671</v>
      </c>
      <c r="CB200" s="62">
        <f t="shared" si="257"/>
        <v>3.4</v>
      </c>
      <c r="CC200" s="62">
        <f t="shared" si="258"/>
        <v>0.26637665389281101</v>
      </c>
      <c r="CD200" s="62">
        <f t="shared" si="259"/>
        <v>61.25</v>
      </c>
      <c r="CE200" s="62">
        <f t="shared" si="260"/>
        <v>3.0909090909090908</v>
      </c>
      <c r="CF200" s="62">
        <f t="shared" si="261"/>
        <v>0.30282522985530108</v>
      </c>
      <c r="CG200" s="62">
        <f t="shared" si="262"/>
        <v>81.249999999999986</v>
      </c>
      <c r="CH200" s="62">
        <f t="shared" si="263"/>
        <v>2.8333333333333335</v>
      </c>
      <c r="CI200" s="62">
        <f t="shared" si="264"/>
        <v>0.33597282254466865</v>
      </c>
      <c r="CJ200" s="62">
        <f t="shared" si="265"/>
        <v>114.58333333333334</v>
      </c>
      <c r="CK200" s="62">
        <f t="shared" si="266"/>
        <v>2.8333333333333335</v>
      </c>
      <c r="CL200" s="62">
        <f t="shared" si="267"/>
        <v>0.36151261797104722</v>
      </c>
      <c r="CM200" s="62">
        <f t="shared" si="268"/>
        <v>187.49999999999997</v>
      </c>
      <c r="CN200" s="62">
        <f t="shared" si="269"/>
        <v>2.6153846153846154</v>
      </c>
      <c r="CO200" s="62">
        <f t="shared" si="270"/>
        <v>0.34366363006524087</v>
      </c>
      <c r="CP200">
        <f t="shared" si="271"/>
        <v>4.253925297257461</v>
      </c>
      <c r="CQ200">
        <f t="shared" si="272"/>
        <v>178.44974989646028</v>
      </c>
      <c r="CR200">
        <f t="shared" si="273"/>
        <v>179</v>
      </c>
    </row>
    <row r="201" spans="1:99" ht="30">
      <c r="A201" s="248"/>
      <c r="B201" s="82" t="s">
        <v>209</v>
      </c>
      <c r="C201" s="90" t="s">
        <v>202</v>
      </c>
      <c r="D201" s="26">
        <v>6</v>
      </c>
      <c r="E201" s="26">
        <v>25</v>
      </c>
      <c r="F201" s="27" t="str">
        <f t="shared" si="208"/>
        <v>8-10</v>
      </c>
      <c r="G201" s="27">
        <f t="shared" si="210"/>
        <v>9</v>
      </c>
      <c r="H201" s="26">
        <v>8</v>
      </c>
      <c r="I201" s="26">
        <v>10</v>
      </c>
      <c r="J201" s="26">
        <v>1</v>
      </c>
      <c r="K201" s="108">
        <v>10</v>
      </c>
      <c r="L201" s="26" t="s">
        <v>270</v>
      </c>
      <c r="M201" s="26">
        <v>1</v>
      </c>
      <c r="N201" s="27">
        <f t="shared" si="274"/>
        <v>10</v>
      </c>
      <c r="O201" s="26">
        <v>9</v>
      </c>
      <c r="P201" s="26">
        <v>11</v>
      </c>
      <c r="Q201" s="26">
        <v>1</v>
      </c>
      <c r="R201" s="26">
        <v>12</v>
      </c>
      <c r="S201" s="26" t="s">
        <v>279</v>
      </c>
      <c r="T201" s="99">
        <v>14</v>
      </c>
      <c r="U201" s="26" t="s">
        <v>317</v>
      </c>
      <c r="V201" s="26">
        <v>1</v>
      </c>
      <c r="W201" s="26">
        <v>7</v>
      </c>
      <c r="X201" s="99">
        <v>7</v>
      </c>
      <c r="Y201" s="26">
        <v>2</v>
      </c>
      <c r="Z201" s="28" t="s">
        <v>239</v>
      </c>
      <c r="AA201" s="26">
        <f>'Способности и классы'!$G$13</f>
        <v>1.2</v>
      </c>
      <c r="AB201" s="26">
        <v>0</v>
      </c>
      <c r="AC201" s="29" t="s">
        <v>687</v>
      </c>
      <c r="AD201" s="29"/>
      <c r="AE201" s="26">
        <f>1.25*1.4</f>
        <v>1.75</v>
      </c>
      <c r="AF201" s="26">
        <v>0</v>
      </c>
      <c r="AG201" s="30"/>
      <c r="AH201" s="31">
        <f t="shared" si="211"/>
        <v>8.2221718742621797E-2</v>
      </c>
      <c r="AI201" s="31">
        <f t="shared" si="212"/>
        <v>2499.9999999999995</v>
      </c>
      <c r="AJ201" s="31">
        <f t="shared" si="213"/>
        <v>13.204998750144647</v>
      </c>
      <c r="AK201" s="31">
        <f t="shared" si="214"/>
        <v>0.34493013716416954</v>
      </c>
      <c r="AL201" s="31">
        <f t="shared" si="215"/>
        <v>2000</v>
      </c>
      <c r="AM201" s="31">
        <f t="shared" si="216"/>
        <v>10.836952879488557</v>
      </c>
      <c r="AN201" s="31">
        <f t="shared" si="217"/>
        <v>0.63458300875715801</v>
      </c>
      <c r="AO201" s="31">
        <f t="shared" si="218"/>
        <v>166.66666666666669</v>
      </c>
      <c r="AP201" s="31">
        <f t="shared" si="219"/>
        <v>6.1135307474183689</v>
      </c>
      <c r="AQ201" s="31">
        <f t="shared" si="220"/>
        <v>0.95554970430614516</v>
      </c>
      <c r="AR201" s="31">
        <f t="shared" si="221"/>
        <v>35.714285714285715</v>
      </c>
      <c r="AS201" s="31">
        <f t="shared" si="222"/>
        <v>4.2563317872067374</v>
      </c>
      <c r="AT201" s="31">
        <f t="shared" si="223"/>
        <v>1.313198307917874</v>
      </c>
      <c r="AU201" s="31">
        <f t="shared" si="224"/>
        <v>15.625</v>
      </c>
      <c r="AV201" s="31">
        <f t="shared" si="225"/>
        <v>3.4494102994855096</v>
      </c>
      <c r="AW201" s="31">
        <f t="shared" si="226"/>
        <v>1.7141982574219332</v>
      </c>
      <c r="AX201" s="31">
        <f t="shared" si="227"/>
        <v>13.888888888888889</v>
      </c>
      <c r="AY201" s="31">
        <f t="shared" si="228"/>
        <v>3.6972518415430686</v>
      </c>
      <c r="AZ201" s="31">
        <f t="shared" si="229"/>
        <v>2.1669401358942584</v>
      </c>
      <c r="BA201" s="31">
        <f t="shared" si="230"/>
        <v>8.3333333333333339</v>
      </c>
      <c r="BB201" s="31">
        <f t="shared" si="231"/>
        <v>2.8402278150067697</v>
      </c>
      <c r="BC201" s="31">
        <f t="shared" si="232"/>
        <v>2.6821291700179386</v>
      </c>
      <c r="BD201" s="31">
        <f t="shared" si="233"/>
        <v>20.833333333333329</v>
      </c>
      <c r="BE201" s="31">
        <f t="shared" si="234"/>
        <v>7.0107603134035825</v>
      </c>
      <c r="BF201" s="31">
        <f t="shared" si="235"/>
        <v>3.2736425054932754</v>
      </c>
      <c r="BG201" s="31">
        <f t="shared" si="236"/>
        <v>8.3333333333333339</v>
      </c>
      <c r="BH201" s="31">
        <f t="shared" si="237"/>
        <v>2.5455844122715714</v>
      </c>
      <c r="BI201" s="31">
        <f t="shared" si="238"/>
        <v>4.0406101782088424</v>
      </c>
      <c r="BJ201" s="31">
        <f t="shared" si="239"/>
        <v>6.25</v>
      </c>
      <c r="BK201" s="31">
        <f t="shared" si="240"/>
        <v>1.546796083845573</v>
      </c>
      <c r="BL201" s="31">
        <f t="shared" si="241"/>
        <v>5.4124222757488818</v>
      </c>
      <c r="BM201" s="31">
        <f t="shared" si="242"/>
        <v>6.25</v>
      </c>
      <c r="BN201" s="31">
        <f t="shared" si="243"/>
        <v>1.1547509934699669</v>
      </c>
      <c r="BO201" s="31">
        <f t="shared" si="244"/>
        <v>7.3297654147386027</v>
      </c>
      <c r="BP201" s="31">
        <f t="shared" si="245"/>
        <v>6.25</v>
      </c>
      <c r="BQ201" s="31">
        <f t="shared" si="246"/>
        <v>0.85268758907789555</v>
      </c>
      <c r="BR201" s="31">
        <f t="shared" si="247"/>
        <v>10.101525445522107</v>
      </c>
      <c r="BS201" s="31">
        <f t="shared" si="248"/>
        <v>7.6923076923076925</v>
      </c>
      <c r="BT201" s="31">
        <f t="shared" si="249"/>
        <v>0.77194472040055195</v>
      </c>
      <c r="BU201" s="31">
        <f t="shared" si="250"/>
        <v>14.284985478516113</v>
      </c>
      <c r="BV201" s="31">
        <f t="shared" si="251"/>
        <v>5</v>
      </c>
      <c r="BW201" s="31">
        <f t="shared" si="252"/>
        <v>0.44327159847659409</v>
      </c>
      <c r="BX201" s="31">
        <f t="shared" si="253"/>
        <v>20.969373511049337</v>
      </c>
      <c r="BY201" s="31">
        <f t="shared" si="254"/>
        <v>4.166666666666667</v>
      </c>
      <c r="BZ201" s="31">
        <f t="shared" si="255"/>
        <v>0.36423113254582301</v>
      </c>
      <c r="CA201" s="31">
        <f t="shared" si="256"/>
        <v>32.526911934581186</v>
      </c>
      <c r="CB201" s="31">
        <f t="shared" si="257"/>
        <v>4.166666666666667</v>
      </c>
      <c r="CC201" s="31">
        <f t="shared" si="258"/>
        <v>0.35790928258817256</v>
      </c>
      <c r="CD201" s="31">
        <f t="shared" si="259"/>
        <v>54.99719409228701</v>
      </c>
      <c r="CE201" s="31">
        <f t="shared" si="260"/>
        <v>4.166666666666667</v>
      </c>
      <c r="CF201" s="31">
        <f t="shared" si="261"/>
        <v>0.35627002989439727</v>
      </c>
      <c r="CG201" s="31">
        <f t="shared" si="262"/>
        <v>108.14574300500139</v>
      </c>
      <c r="CH201" s="31">
        <f t="shared" si="263"/>
        <v>3.5714285714285716</v>
      </c>
      <c r="CI201" s="31">
        <f t="shared" si="264"/>
        <v>0.33008103732903848</v>
      </c>
      <c r="CJ201" s="31">
        <f t="shared" si="265"/>
        <v>299.1605612712317</v>
      </c>
      <c r="CK201" s="31">
        <f t="shared" si="266"/>
        <v>3.5714285714285716</v>
      </c>
      <c r="CL201" s="31">
        <f t="shared" si="267"/>
        <v>0.29590877769825535</v>
      </c>
      <c r="CM201" s="31">
        <f t="shared" si="268"/>
        <v>942.80904158206249</v>
      </c>
      <c r="CN201" s="31">
        <f t="shared" si="269"/>
        <v>3.5714285714285716</v>
      </c>
      <c r="CO201" s="31">
        <f t="shared" si="270"/>
        <v>0.24808731421441024</v>
      </c>
      <c r="CP201">
        <f t="shared" si="271"/>
        <v>4.337081183532959</v>
      </c>
      <c r="CQ201">
        <f t="shared" si="272"/>
        <v>179.83698818772316</v>
      </c>
      <c r="CR201">
        <f t="shared" si="273"/>
        <v>180</v>
      </c>
    </row>
    <row r="202" spans="1:99" ht="30">
      <c r="A202" s="248"/>
      <c r="B202" s="144" t="s">
        <v>52</v>
      </c>
      <c r="C202" s="145" t="s">
        <v>68</v>
      </c>
      <c r="D202" s="146">
        <v>5</v>
      </c>
      <c r="E202" s="146">
        <v>21</v>
      </c>
      <c r="F202" s="147" t="str">
        <f t="shared" si="208"/>
        <v>6-11</v>
      </c>
      <c r="G202" s="147">
        <f t="shared" si="210"/>
        <v>8.5</v>
      </c>
      <c r="H202" s="146">
        <v>6</v>
      </c>
      <c r="I202" s="146">
        <v>11</v>
      </c>
      <c r="J202" s="146">
        <v>1</v>
      </c>
      <c r="K202" s="148">
        <v>10</v>
      </c>
      <c r="L202" s="146" t="s">
        <v>280</v>
      </c>
      <c r="M202" s="146">
        <v>1</v>
      </c>
      <c r="N202" s="147" t="str">
        <f t="shared" si="274"/>
        <v>-</v>
      </c>
      <c r="O202" s="146" t="s">
        <v>257</v>
      </c>
      <c r="P202" s="146" t="s">
        <v>257</v>
      </c>
      <c r="Q202" s="146" t="s">
        <v>257</v>
      </c>
      <c r="R202" s="146" t="s">
        <v>257</v>
      </c>
      <c r="S202" s="146" t="s">
        <v>257</v>
      </c>
      <c r="T202" s="149">
        <v>7</v>
      </c>
      <c r="U202" s="146" t="s">
        <v>310</v>
      </c>
      <c r="V202" s="146">
        <v>1</v>
      </c>
      <c r="W202" s="146">
        <v>5</v>
      </c>
      <c r="X202" s="149">
        <v>10</v>
      </c>
      <c r="Y202" s="146">
        <v>2</v>
      </c>
      <c r="Z202" s="150" t="s">
        <v>231</v>
      </c>
      <c r="AA202" s="146">
        <f>'Способности и классы'!$G$16</f>
        <v>1.4</v>
      </c>
      <c r="AB202" s="146">
        <v>0</v>
      </c>
      <c r="AC202" s="151" t="s">
        <v>783</v>
      </c>
      <c r="AD202" s="151"/>
      <c r="AE202" s="146">
        <f>1.85*1.5</f>
        <v>2.7750000000000004</v>
      </c>
      <c r="AF202" s="146">
        <v>24</v>
      </c>
      <c r="AG202" s="152"/>
      <c r="AH202" s="153">
        <f t="shared" si="211"/>
        <v>8.7297133479820682E-2</v>
      </c>
      <c r="AI202" s="153">
        <f t="shared" si="212"/>
        <v>8400.0000000000018</v>
      </c>
      <c r="AJ202" s="153">
        <f t="shared" si="213"/>
        <v>17.612452128808251</v>
      </c>
      <c r="AK202" s="153">
        <f t="shared" si="214"/>
        <v>0.36732819801898564</v>
      </c>
      <c r="AL202" s="153">
        <f t="shared" si="215"/>
        <v>105.00000000000003</v>
      </c>
      <c r="AM202" s="153">
        <f t="shared" si="216"/>
        <v>4.7362774295885313</v>
      </c>
      <c r="AN202" s="153">
        <f t="shared" si="217"/>
        <v>0.6688847930143017</v>
      </c>
      <c r="AO202" s="153">
        <f t="shared" si="218"/>
        <v>70</v>
      </c>
      <c r="AP202" s="153">
        <f t="shared" si="219"/>
        <v>4.5333336418649832</v>
      </c>
      <c r="AQ202" s="153">
        <f t="shared" si="220"/>
        <v>1.0101525445522106</v>
      </c>
      <c r="AR202" s="153">
        <f t="shared" si="221"/>
        <v>17.499999999999996</v>
      </c>
      <c r="AS202" s="153">
        <f t="shared" si="222"/>
        <v>3.129395362302934</v>
      </c>
      <c r="AT202" s="153">
        <f t="shared" si="223"/>
        <v>1.3927860841553208</v>
      </c>
      <c r="AU202" s="153">
        <f t="shared" si="224"/>
        <v>14</v>
      </c>
      <c r="AV202" s="153">
        <f t="shared" si="225"/>
        <v>3.1704565694412823</v>
      </c>
      <c r="AW202" s="153">
        <f t="shared" si="226"/>
        <v>1.8247916933846386</v>
      </c>
      <c r="AX202" s="153">
        <f t="shared" si="227"/>
        <v>8.75</v>
      </c>
      <c r="AY202" s="153">
        <f t="shared" si="228"/>
        <v>2.6637700004618043</v>
      </c>
      <c r="AZ202" s="153">
        <f t="shared" si="229"/>
        <v>2.3163842831973107</v>
      </c>
      <c r="BA202" s="153">
        <f t="shared" si="230"/>
        <v>6</v>
      </c>
      <c r="BB202" s="153">
        <f t="shared" si="231"/>
        <v>2.0909276064867006</v>
      </c>
      <c r="BC202" s="153">
        <f t="shared" si="232"/>
        <v>2.8808054048340819</v>
      </c>
      <c r="BD202" s="153">
        <f t="shared" si="233"/>
        <v>10.5</v>
      </c>
      <c r="BE202" s="153">
        <f t="shared" si="234"/>
        <v>3.4165801008972974</v>
      </c>
      <c r="BF202" s="153">
        <f t="shared" si="235"/>
        <v>3.4662097116987622</v>
      </c>
      <c r="BG202" s="153">
        <f t="shared" si="236"/>
        <v>3.8888888888888888</v>
      </c>
      <c r="BH202" s="153">
        <f t="shared" si="237"/>
        <v>1.1219427594826554</v>
      </c>
      <c r="BI202" s="153">
        <f t="shared" si="238"/>
        <v>4.2125510368560271</v>
      </c>
      <c r="BJ202" s="153">
        <f t="shared" si="239"/>
        <v>3</v>
      </c>
      <c r="BK202" s="153">
        <f t="shared" si="240"/>
        <v>0.71215754390930874</v>
      </c>
      <c r="BL202" s="153">
        <f t="shared" si="241"/>
        <v>5.6641628467139462</v>
      </c>
      <c r="BM202" s="153">
        <f t="shared" si="242"/>
        <v>2.625</v>
      </c>
      <c r="BN202" s="153">
        <f t="shared" si="243"/>
        <v>0.46344006537928001</v>
      </c>
      <c r="BO202" s="153">
        <f t="shared" si="244"/>
        <v>7.7056508206226333</v>
      </c>
      <c r="BP202" s="153">
        <f t="shared" si="245"/>
        <v>2.625</v>
      </c>
      <c r="BQ202" s="153">
        <f t="shared" si="246"/>
        <v>0.34065909046575438</v>
      </c>
      <c r="BR202" s="153">
        <f t="shared" si="247"/>
        <v>10.678755470980514</v>
      </c>
      <c r="BS202" s="153">
        <f t="shared" si="248"/>
        <v>3.5897435897435894</v>
      </c>
      <c r="BT202" s="153">
        <f t="shared" si="249"/>
        <v>0.35498961435895271</v>
      </c>
      <c r="BU202" s="153">
        <f t="shared" si="250"/>
        <v>15.20659744487199</v>
      </c>
      <c r="BV202" s="153">
        <f t="shared" si="251"/>
        <v>2.1</v>
      </c>
      <c r="BW202" s="153">
        <f t="shared" si="252"/>
        <v>0.21559819233701813</v>
      </c>
      <c r="BX202" s="153">
        <f t="shared" si="253"/>
        <v>21.718279707872529</v>
      </c>
      <c r="BY202" s="153">
        <f t="shared" si="254"/>
        <v>2.1</v>
      </c>
      <c r="BZ202" s="153">
        <f t="shared" si="255"/>
        <v>0.2322047879388198</v>
      </c>
      <c r="CA202" s="153">
        <f t="shared" si="256"/>
        <v>33.882199931855403</v>
      </c>
      <c r="CB202" s="153">
        <f t="shared" si="257"/>
        <v>1.9090909090909092</v>
      </c>
      <c r="CC202" s="153">
        <f t="shared" si="258"/>
        <v>0.23737091527368884</v>
      </c>
      <c r="CD202" s="153">
        <f t="shared" si="259"/>
        <v>57.747053796901369</v>
      </c>
      <c r="CE202" s="153">
        <f t="shared" si="260"/>
        <v>1.75</v>
      </c>
      <c r="CF202" s="153">
        <f t="shared" si="261"/>
        <v>0.24694673399203135</v>
      </c>
      <c r="CG202" s="153">
        <f t="shared" si="262"/>
        <v>114.90485194281399</v>
      </c>
      <c r="CH202" s="153">
        <f t="shared" si="263"/>
        <v>1.75</v>
      </c>
      <c r="CI202" s="153">
        <f t="shared" si="264"/>
        <v>0.25667135091389409</v>
      </c>
      <c r="CJ202" s="153">
        <f t="shared" si="265"/>
        <v>324.09060804383432</v>
      </c>
      <c r="CK202" s="153">
        <f t="shared" si="266"/>
        <v>1.6153846153846154</v>
      </c>
      <c r="CL202" s="153">
        <f t="shared" si="267"/>
        <v>0.23272477099513803</v>
      </c>
      <c r="CM202" s="153">
        <f t="shared" si="268"/>
        <v>1060.6601717798203</v>
      </c>
      <c r="CN202" s="153">
        <f t="shared" si="269"/>
        <v>1.5</v>
      </c>
      <c r="CO202" s="153">
        <f t="shared" si="270"/>
        <v>0.19392274474868584</v>
      </c>
      <c r="CP202">
        <f t="shared" si="271"/>
        <v>3.1117638158072012</v>
      </c>
      <c r="CQ202">
        <f t="shared" si="272"/>
        <v>181.47174880299579</v>
      </c>
      <c r="CR202">
        <f t="shared" si="273"/>
        <v>182</v>
      </c>
    </row>
    <row r="203" spans="1:99" ht="45">
      <c r="A203" s="248"/>
      <c r="B203" s="82" t="s">
        <v>209</v>
      </c>
      <c r="C203" s="90" t="s">
        <v>200</v>
      </c>
      <c r="D203" s="26">
        <v>6</v>
      </c>
      <c r="E203" s="26">
        <v>16</v>
      </c>
      <c r="F203" s="27" t="str">
        <f t="shared" si="208"/>
        <v>7-10</v>
      </c>
      <c r="G203" s="27">
        <f t="shared" si="210"/>
        <v>8.5</v>
      </c>
      <c r="H203" s="26">
        <v>7</v>
      </c>
      <c r="I203" s="26">
        <v>10</v>
      </c>
      <c r="J203" s="26">
        <v>1</v>
      </c>
      <c r="K203" s="108">
        <v>14</v>
      </c>
      <c r="L203" s="26" t="s">
        <v>294</v>
      </c>
      <c r="M203" s="26">
        <v>1</v>
      </c>
      <c r="N203" s="27" t="str">
        <f t="shared" si="274"/>
        <v>-</v>
      </c>
      <c r="O203" s="26" t="s">
        <v>257</v>
      </c>
      <c r="P203" s="26" t="s">
        <v>257</v>
      </c>
      <c r="Q203" s="26" t="s">
        <v>257</v>
      </c>
      <c r="R203" s="26" t="s">
        <v>257</v>
      </c>
      <c r="S203" s="26" t="s">
        <v>257</v>
      </c>
      <c r="T203" s="99">
        <v>3</v>
      </c>
      <c r="U203" s="26" t="s">
        <v>313</v>
      </c>
      <c r="V203" s="26">
        <v>1</v>
      </c>
      <c r="W203" s="26">
        <v>4</v>
      </c>
      <c r="X203" s="99">
        <v>13</v>
      </c>
      <c r="Y203" s="26">
        <v>2</v>
      </c>
      <c r="Z203" s="28" t="s">
        <v>200</v>
      </c>
      <c r="AA203" s="26">
        <f>'Способности и классы'!$G$12</f>
        <v>1</v>
      </c>
      <c r="AB203" s="26">
        <f>'Способности и классы'!H$12</f>
        <v>48</v>
      </c>
      <c r="AC203" s="29" t="s">
        <v>682</v>
      </c>
      <c r="AD203" s="29" t="s">
        <v>683</v>
      </c>
      <c r="AE203" s="26">
        <f>1.2*1.5*1.5</f>
        <v>2.6999999999999997</v>
      </c>
      <c r="AF203" s="26">
        <v>0</v>
      </c>
      <c r="AG203" s="30"/>
      <c r="AH203" s="31">
        <f t="shared" si="211"/>
        <v>8.7297133479820682E-2</v>
      </c>
      <c r="AI203" s="31">
        <f t="shared" si="212"/>
        <v>319.99999999999972</v>
      </c>
      <c r="AJ203" s="31">
        <f t="shared" si="213"/>
        <v>7.7810373279060565</v>
      </c>
      <c r="AK203" s="31">
        <f t="shared" si="214"/>
        <v>0.36732819801898564</v>
      </c>
      <c r="AL203" s="31">
        <f t="shared" si="215"/>
        <v>159.99999999999986</v>
      </c>
      <c r="AM203" s="31">
        <f t="shared" si="216"/>
        <v>5.3179355718837664</v>
      </c>
      <c r="AN203" s="31">
        <f t="shared" si="217"/>
        <v>0.6688847930143017</v>
      </c>
      <c r="AO203" s="31">
        <f t="shared" si="218"/>
        <v>35.555555555555557</v>
      </c>
      <c r="AP203" s="31">
        <f t="shared" si="219"/>
        <v>3.6375229962291029</v>
      </c>
      <c r="AQ203" s="31">
        <f t="shared" si="220"/>
        <v>1.0101525445522106</v>
      </c>
      <c r="AR203" s="31">
        <f t="shared" si="221"/>
        <v>53.333333333333343</v>
      </c>
      <c r="AS203" s="31">
        <f t="shared" si="222"/>
        <v>4.8870266384975807</v>
      </c>
      <c r="AT203" s="31">
        <f t="shared" si="223"/>
        <v>1.3927860841553208</v>
      </c>
      <c r="AU203" s="31">
        <f t="shared" si="224"/>
        <v>20.000000000000004</v>
      </c>
      <c r="AV203" s="31">
        <f t="shared" si="225"/>
        <v>3.7894203964483966</v>
      </c>
      <c r="AW203" s="31">
        <f t="shared" si="226"/>
        <v>1.8247916933846386</v>
      </c>
      <c r="AX203" s="31">
        <f t="shared" si="227"/>
        <v>10.666666666666664</v>
      </c>
      <c r="AY203" s="31">
        <f t="shared" si="228"/>
        <v>3.0148078864319841</v>
      </c>
      <c r="AZ203" s="31">
        <f t="shared" si="229"/>
        <v>2.3163842831973107</v>
      </c>
      <c r="BA203" s="31">
        <f t="shared" si="230"/>
        <v>6.6666666666666661</v>
      </c>
      <c r="BB203" s="31">
        <f t="shared" si="231"/>
        <v>2.2688252760406269</v>
      </c>
      <c r="BC203" s="31">
        <f t="shared" si="232"/>
        <v>2.8808054048340819</v>
      </c>
      <c r="BD203" s="31">
        <f t="shared" si="233"/>
        <v>5.7142857142857135</v>
      </c>
      <c r="BE203" s="31">
        <f t="shared" si="234"/>
        <v>1.9167948185783952</v>
      </c>
      <c r="BF203" s="31">
        <f t="shared" si="235"/>
        <v>3.4662097116987622</v>
      </c>
      <c r="BG203" s="31">
        <f t="shared" si="236"/>
        <v>3.3333333333333335</v>
      </c>
      <c r="BH203" s="31">
        <f t="shared" si="237"/>
        <v>0.96166522241370467</v>
      </c>
      <c r="BI203" s="31">
        <f t="shared" si="238"/>
        <v>4.2125510368560271</v>
      </c>
      <c r="BJ203" s="31">
        <f t="shared" si="239"/>
        <v>2.5396825396825395</v>
      </c>
      <c r="BK203" s="31">
        <f t="shared" si="240"/>
        <v>0.60288469325655758</v>
      </c>
      <c r="BL203" s="31">
        <f t="shared" si="241"/>
        <v>5.0977465620425519</v>
      </c>
      <c r="BM203" s="31">
        <f t="shared" si="242"/>
        <v>2</v>
      </c>
      <c r="BN203" s="31">
        <f t="shared" si="243"/>
        <v>0.39233021407769736</v>
      </c>
      <c r="BO203" s="31">
        <f t="shared" si="244"/>
        <v>6.164520656498107</v>
      </c>
      <c r="BP203" s="31">
        <f t="shared" si="245"/>
        <v>1.7777777777777777</v>
      </c>
      <c r="BQ203" s="31">
        <f t="shared" si="246"/>
        <v>0.28838864801333702</v>
      </c>
      <c r="BR203" s="31">
        <f t="shared" si="247"/>
        <v>7.4751288296863585</v>
      </c>
      <c r="BS203" s="31">
        <f t="shared" si="248"/>
        <v>2.2377622377622375</v>
      </c>
      <c r="BT203" s="31">
        <f t="shared" si="249"/>
        <v>0.31796952347671392</v>
      </c>
      <c r="BU203" s="31">
        <f t="shared" si="250"/>
        <v>9.1239584669231935</v>
      </c>
      <c r="BV203" s="31">
        <f t="shared" si="251"/>
        <v>1.3333333333333333</v>
      </c>
      <c r="BW203" s="31">
        <f t="shared" si="252"/>
        <v>0.22526071778019435</v>
      </c>
      <c r="BX203" s="31">
        <f t="shared" si="253"/>
        <v>12.065710948818072</v>
      </c>
      <c r="BY203" s="31">
        <f t="shared" si="254"/>
        <v>1.2307692307692308</v>
      </c>
      <c r="BZ203" s="31">
        <f t="shared" si="255"/>
        <v>0.24009870677924489</v>
      </c>
      <c r="CA203" s="31">
        <f t="shared" si="256"/>
        <v>16.941099965927702</v>
      </c>
      <c r="CB203" s="31">
        <f t="shared" si="257"/>
        <v>1.1428571428571428</v>
      </c>
      <c r="CC203" s="31">
        <f t="shared" si="258"/>
        <v>0.25973182728681449</v>
      </c>
      <c r="CD203" s="31">
        <f t="shared" si="259"/>
        <v>24.748737341529161</v>
      </c>
      <c r="CE203" s="31">
        <f t="shared" si="260"/>
        <v>1.0666666666666667</v>
      </c>
      <c r="CF203" s="31">
        <f t="shared" si="261"/>
        <v>0.28430877940383109</v>
      </c>
      <c r="CG203" s="31">
        <f t="shared" si="262"/>
        <v>38.301617314271326</v>
      </c>
      <c r="CH203" s="31">
        <f t="shared" si="263"/>
        <v>1</v>
      </c>
      <c r="CI203" s="31">
        <f t="shared" si="264"/>
        <v>0.30581194036845022</v>
      </c>
      <c r="CJ203" s="31">
        <f t="shared" si="265"/>
        <v>64.818121608766859</v>
      </c>
      <c r="CK203" s="31">
        <f t="shared" si="266"/>
        <v>1</v>
      </c>
      <c r="CL203" s="31">
        <f t="shared" si="267"/>
        <v>0.31752906067669967</v>
      </c>
      <c r="CM203" s="31">
        <f t="shared" si="268"/>
        <v>132.58252147247762</v>
      </c>
      <c r="CN203" s="31">
        <f t="shared" si="269"/>
        <v>0.94117647058823528</v>
      </c>
      <c r="CO203" s="31">
        <f t="shared" si="270"/>
        <v>0.29026601909787542</v>
      </c>
      <c r="CP203">
        <f t="shared" si="271"/>
        <v>2.1121152854514231</v>
      </c>
      <c r="CQ203">
        <f t="shared" si="272"/>
        <v>182.8612087271627</v>
      </c>
      <c r="CR203">
        <f t="shared" si="273"/>
        <v>183</v>
      </c>
    </row>
    <row r="204" spans="1:99" ht="30">
      <c r="A204" s="248"/>
      <c r="B204" s="144" t="s">
        <v>52</v>
      </c>
      <c r="C204" s="145" t="s">
        <v>70</v>
      </c>
      <c r="D204" s="146">
        <v>6</v>
      </c>
      <c r="E204" s="146">
        <v>28</v>
      </c>
      <c r="F204" s="147" t="str">
        <f t="shared" si="208"/>
        <v>6-11</v>
      </c>
      <c r="G204" s="147">
        <f t="shared" si="210"/>
        <v>8.5</v>
      </c>
      <c r="H204" s="146">
        <v>6</v>
      </c>
      <c r="I204" s="146">
        <v>11</v>
      </c>
      <c r="J204" s="146">
        <v>1</v>
      </c>
      <c r="K204" s="148">
        <v>11</v>
      </c>
      <c r="L204" s="146" t="s">
        <v>279</v>
      </c>
      <c r="M204" s="146">
        <v>1</v>
      </c>
      <c r="N204" s="147" t="str">
        <f t="shared" si="274"/>
        <v>-</v>
      </c>
      <c r="O204" s="146" t="s">
        <v>257</v>
      </c>
      <c r="P204" s="146" t="s">
        <v>257</v>
      </c>
      <c r="Q204" s="146" t="s">
        <v>257</v>
      </c>
      <c r="R204" s="146" t="s">
        <v>257</v>
      </c>
      <c r="S204" s="146" t="s">
        <v>257</v>
      </c>
      <c r="T204" s="149">
        <v>9</v>
      </c>
      <c r="U204" s="146" t="s">
        <v>323</v>
      </c>
      <c r="V204" s="146">
        <v>1</v>
      </c>
      <c r="W204" s="146">
        <v>7</v>
      </c>
      <c r="X204" s="149">
        <v>8</v>
      </c>
      <c r="Y204" s="146">
        <v>3</v>
      </c>
      <c r="Z204" s="150" t="s">
        <v>251</v>
      </c>
      <c r="AA204" s="146">
        <f>'Способности и классы'!$G$24</f>
        <v>1.6</v>
      </c>
      <c r="AB204" s="146">
        <v>0</v>
      </c>
      <c r="AC204" s="151" t="s">
        <v>637</v>
      </c>
      <c r="AD204" s="151"/>
      <c r="AE204" s="146">
        <f>1.2*1.5</f>
        <v>1.7999999999999998</v>
      </c>
      <c r="AF204" s="146">
        <v>0</v>
      </c>
      <c r="AG204" s="152"/>
      <c r="AH204" s="153">
        <f t="shared" si="211"/>
        <v>7.1277811011064923E-2</v>
      </c>
      <c r="AI204" s="153">
        <f t="shared" si="212"/>
        <v>3733.3333333333326</v>
      </c>
      <c r="AJ204" s="153">
        <f t="shared" si="213"/>
        <v>15.128142389955466</v>
      </c>
      <c r="AK204" s="153">
        <f t="shared" si="214"/>
        <v>0.29992221776084454</v>
      </c>
      <c r="AL204" s="153">
        <f t="shared" si="215"/>
        <v>70</v>
      </c>
      <c r="AM204" s="153">
        <f t="shared" si="216"/>
        <v>4.479448886188071</v>
      </c>
      <c r="AN204" s="153">
        <f t="shared" si="217"/>
        <v>0.54614214653072712</v>
      </c>
      <c r="AO204" s="153">
        <f t="shared" si="218"/>
        <v>93.333333333333343</v>
      </c>
      <c r="AP204" s="153">
        <f t="shared" si="219"/>
        <v>5.3166442579422002</v>
      </c>
      <c r="AQ204" s="153">
        <f t="shared" si="220"/>
        <v>0.82478609884232257</v>
      </c>
      <c r="AR204" s="153">
        <f t="shared" si="221"/>
        <v>23.333333333333336</v>
      </c>
      <c r="AS204" s="153">
        <f t="shared" si="222"/>
        <v>3.8076251002221504</v>
      </c>
      <c r="AT204" s="153">
        <f t="shared" si="223"/>
        <v>1.1372050756765357</v>
      </c>
      <c r="AU204" s="153">
        <f t="shared" si="224"/>
        <v>13.333333333333336</v>
      </c>
      <c r="AV204" s="153">
        <f t="shared" si="225"/>
        <v>3.4241278627507832</v>
      </c>
      <c r="AW204" s="153">
        <f t="shared" si="226"/>
        <v>1.4899361785538729</v>
      </c>
      <c r="AX204" s="153">
        <f t="shared" si="227"/>
        <v>8.75</v>
      </c>
      <c r="AY204" s="153">
        <f t="shared" si="228"/>
        <v>3.0236063031116531</v>
      </c>
      <c r="AZ204" s="153">
        <f t="shared" si="229"/>
        <v>1.8913198473453259</v>
      </c>
      <c r="BA204" s="153">
        <f t="shared" si="230"/>
        <v>7.7777777777777777</v>
      </c>
      <c r="BB204" s="153">
        <f t="shared" si="231"/>
        <v>2.9917147088944467</v>
      </c>
      <c r="BC204" s="153">
        <f t="shared" si="232"/>
        <v>2.3521677633651419</v>
      </c>
      <c r="BD204" s="153">
        <f t="shared" si="233"/>
        <v>14</v>
      </c>
      <c r="BE204" s="153">
        <f t="shared" si="234"/>
        <v>5.4441082858514536</v>
      </c>
      <c r="BF204" s="153">
        <f t="shared" si="235"/>
        <v>2.8301483783805188</v>
      </c>
      <c r="BG204" s="153">
        <f t="shared" si="236"/>
        <v>5.6</v>
      </c>
      <c r="BH204" s="153">
        <f t="shared" si="237"/>
        <v>1.978694842566685</v>
      </c>
      <c r="BI204" s="153">
        <f t="shared" si="238"/>
        <v>3.4395335185764941</v>
      </c>
      <c r="BJ204" s="153">
        <f t="shared" si="239"/>
        <v>4.666666666666667</v>
      </c>
      <c r="BK204" s="153">
        <f t="shared" si="240"/>
        <v>1.3567731325956205</v>
      </c>
      <c r="BL204" s="153">
        <f t="shared" si="241"/>
        <v>4.1622926383438141</v>
      </c>
      <c r="BM204" s="153">
        <f t="shared" si="242"/>
        <v>4</v>
      </c>
      <c r="BN204" s="153">
        <f t="shared" si="243"/>
        <v>0.96100883516724789</v>
      </c>
      <c r="BO204" s="153">
        <f t="shared" si="244"/>
        <v>5.5925667100989394</v>
      </c>
      <c r="BP204" s="153">
        <f t="shared" si="245"/>
        <v>4</v>
      </c>
      <c r="BQ204" s="153">
        <f t="shared" si="246"/>
        <v>0.71523509818432462</v>
      </c>
      <c r="BR204" s="153">
        <f t="shared" si="247"/>
        <v>7.629271414291483</v>
      </c>
      <c r="BS204" s="153">
        <f t="shared" si="248"/>
        <v>5.3846153846153841</v>
      </c>
      <c r="BT204" s="153">
        <f t="shared" si="249"/>
        <v>0.71818782946870241</v>
      </c>
      <c r="BU204" s="153">
        <f t="shared" si="250"/>
        <v>10.642401275384808</v>
      </c>
      <c r="BV204" s="153">
        <f t="shared" si="251"/>
        <v>3.5</v>
      </c>
      <c r="BW204" s="153">
        <f t="shared" si="252"/>
        <v>0.42237384873625755</v>
      </c>
      <c r="BX204" s="153">
        <f t="shared" si="253"/>
        <v>14.777417604258279</v>
      </c>
      <c r="BY204" s="153">
        <f t="shared" si="254"/>
        <v>3.1111111111111112</v>
      </c>
      <c r="BZ204" s="153">
        <f t="shared" si="255"/>
        <v>0.37763575721085657</v>
      </c>
      <c r="CA204" s="153">
        <f t="shared" si="256"/>
        <v>22.131760318935658</v>
      </c>
      <c r="CB204" s="153">
        <f t="shared" si="257"/>
        <v>2.8</v>
      </c>
      <c r="CC204" s="153">
        <f t="shared" si="258"/>
        <v>0.35568949311074516</v>
      </c>
      <c r="CD204" s="153">
        <f t="shared" si="259"/>
        <v>35.362703987864577</v>
      </c>
      <c r="CE204" s="153">
        <f t="shared" si="260"/>
        <v>2.8</v>
      </c>
      <c r="CF204" s="153">
        <f t="shared" si="261"/>
        <v>0.36261438299465937</v>
      </c>
      <c r="CG204" s="153">
        <f t="shared" si="262"/>
        <v>62.546279162209451</v>
      </c>
      <c r="CH204" s="153">
        <f t="shared" si="263"/>
        <v>2.5454545454545454</v>
      </c>
      <c r="CI204" s="153">
        <f t="shared" si="264"/>
        <v>0.35327121896360048</v>
      </c>
      <c r="CJ204" s="153">
        <f t="shared" si="265"/>
        <v>132.30943668928927</v>
      </c>
      <c r="CK204" s="153">
        <f t="shared" si="266"/>
        <v>2.5454545454545454</v>
      </c>
      <c r="CL204" s="153">
        <f t="shared" si="267"/>
        <v>0.33740226568261494</v>
      </c>
      <c r="CM204" s="153">
        <f t="shared" si="268"/>
        <v>433.01270189221941</v>
      </c>
      <c r="CN204" s="153">
        <f t="shared" si="269"/>
        <v>2.3333333333333335</v>
      </c>
      <c r="CO204" s="153">
        <f t="shared" si="270"/>
        <v>0.27093744894318805</v>
      </c>
      <c r="CP204">
        <f t="shared" si="271"/>
        <v>4.9010155174726142</v>
      </c>
      <c r="CQ204">
        <f t="shared" si="272"/>
        <v>188.84888761494273</v>
      </c>
      <c r="CR204">
        <f t="shared" si="273"/>
        <v>189</v>
      </c>
    </row>
    <row r="205" spans="1:99" ht="45">
      <c r="A205" s="248"/>
      <c r="B205" s="83" t="s">
        <v>230</v>
      </c>
      <c r="C205" s="91" t="s">
        <v>226</v>
      </c>
      <c r="D205" s="45">
        <v>6</v>
      </c>
      <c r="E205" s="45">
        <v>16</v>
      </c>
      <c r="F205" s="46">
        <f t="shared" si="208"/>
        <v>9</v>
      </c>
      <c r="G205" s="46">
        <f t="shared" si="210"/>
        <v>9</v>
      </c>
      <c r="H205" s="45">
        <v>9</v>
      </c>
      <c r="I205" s="45">
        <v>9</v>
      </c>
      <c r="J205" s="45">
        <v>1</v>
      </c>
      <c r="K205" s="109">
        <v>13</v>
      </c>
      <c r="L205" s="45" t="s">
        <v>602</v>
      </c>
      <c r="M205" s="45">
        <v>1</v>
      </c>
      <c r="N205" s="46" t="str">
        <f t="shared" si="274"/>
        <v>-</v>
      </c>
      <c r="O205" s="45" t="s">
        <v>257</v>
      </c>
      <c r="P205" s="45" t="s">
        <v>257</v>
      </c>
      <c r="Q205" s="45" t="s">
        <v>257</v>
      </c>
      <c r="R205" s="45" t="s">
        <v>257</v>
      </c>
      <c r="S205" s="45" t="s">
        <v>257</v>
      </c>
      <c r="T205" s="100">
        <v>3</v>
      </c>
      <c r="U205" s="45" t="s">
        <v>313</v>
      </c>
      <c r="V205" s="45">
        <v>1</v>
      </c>
      <c r="W205" s="45">
        <v>4</v>
      </c>
      <c r="X205" s="100">
        <v>13</v>
      </c>
      <c r="Y205" s="45">
        <v>3</v>
      </c>
      <c r="Z205" s="47" t="s">
        <v>200</v>
      </c>
      <c r="AA205" s="45">
        <f>'Способности и классы'!$G$12</f>
        <v>1</v>
      </c>
      <c r="AB205" s="45">
        <f>'Способности и классы'!H$12</f>
        <v>48</v>
      </c>
      <c r="AC205" s="48" t="s">
        <v>684</v>
      </c>
      <c r="AD205" s="48" t="s">
        <v>685</v>
      </c>
      <c r="AE205" s="45">
        <f>1.2*1.1*1.25*1.5</f>
        <v>2.4750000000000001</v>
      </c>
      <c r="AF205" s="45">
        <v>0</v>
      </c>
      <c r="AG205" s="49"/>
      <c r="AH205" s="50">
        <f t="shared" si="211"/>
        <v>6.7133752231351831E-2</v>
      </c>
      <c r="AI205" s="50">
        <f t="shared" si="212"/>
        <v>319.99999999999972</v>
      </c>
      <c r="AJ205" s="50">
        <f t="shared" si="213"/>
        <v>8.3090670635721313</v>
      </c>
      <c r="AK205" s="50">
        <f t="shared" si="214"/>
        <v>0.28163427765347604</v>
      </c>
      <c r="AL205" s="50">
        <f t="shared" si="215"/>
        <v>159.99999999999986</v>
      </c>
      <c r="AM205" s="50">
        <f t="shared" si="216"/>
        <v>5.7209674859966695</v>
      </c>
      <c r="AN205" s="50">
        <f t="shared" si="217"/>
        <v>0.5181348569650488</v>
      </c>
      <c r="AO205" s="50">
        <f t="shared" si="218"/>
        <v>35.555555555555557</v>
      </c>
      <c r="AP205" s="50">
        <f t="shared" si="219"/>
        <v>3.9523101178204891</v>
      </c>
      <c r="AQ205" s="50">
        <f t="shared" si="220"/>
        <v>0.78020306647246729</v>
      </c>
      <c r="AR205" s="50">
        <f t="shared" si="221"/>
        <v>53.333333333333343</v>
      </c>
      <c r="AS205" s="50">
        <f t="shared" si="222"/>
        <v>5.418966048241705</v>
      </c>
      <c r="AT205" s="50">
        <f t="shared" si="223"/>
        <v>1.0722219284950194</v>
      </c>
      <c r="AU205" s="50">
        <f t="shared" si="224"/>
        <v>20.000000000000004</v>
      </c>
      <c r="AV205" s="50">
        <f t="shared" si="225"/>
        <v>4.3188950960566013</v>
      </c>
      <c r="AW205" s="50">
        <f t="shared" si="226"/>
        <v>1.3996370162172747</v>
      </c>
      <c r="AX205" s="50">
        <f t="shared" si="227"/>
        <v>10.666666666666664</v>
      </c>
      <c r="AY205" s="50">
        <f t="shared" si="228"/>
        <v>3.5584290816849498</v>
      </c>
      <c r="AZ205" s="50">
        <f t="shared" si="229"/>
        <v>1.7692992120327242</v>
      </c>
      <c r="BA205" s="50">
        <f t="shared" si="230"/>
        <v>6.6666666666666661</v>
      </c>
      <c r="BB205" s="50">
        <f t="shared" si="231"/>
        <v>2.795653088976545</v>
      </c>
      <c r="BC205" s="50">
        <f t="shared" si="232"/>
        <v>2.1899492969261667</v>
      </c>
      <c r="BD205" s="50">
        <f t="shared" si="233"/>
        <v>5.7142857142857135</v>
      </c>
      <c r="BE205" s="50">
        <f t="shared" si="234"/>
        <v>2.4871472424337684</v>
      </c>
      <c r="BF205" s="50">
        <f t="shared" si="235"/>
        <v>2.6729179129149343</v>
      </c>
      <c r="BG205" s="50">
        <f t="shared" si="236"/>
        <v>3.3333333333333335</v>
      </c>
      <c r="BH205" s="50">
        <f t="shared" si="237"/>
        <v>1.2470765814495917</v>
      </c>
      <c r="BI205" s="50">
        <f t="shared" si="238"/>
        <v>3.2991443953692898</v>
      </c>
      <c r="BJ205" s="50">
        <f t="shared" si="239"/>
        <v>2.5396825396825395</v>
      </c>
      <c r="BK205" s="50">
        <f t="shared" si="240"/>
        <v>0.76980035891950105</v>
      </c>
      <c r="BL205" s="50">
        <f t="shared" si="241"/>
        <v>3.9773018544174223</v>
      </c>
      <c r="BM205" s="50">
        <f t="shared" si="242"/>
        <v>2</v>
      </c>
      <c r="BN205" s="50">
        <f t="shared" si="243"/>
        <v>0.50285346026193212</v>
      </c>
      <c r="BO205" s="50">
        <f t="shared" si="244"/>
        <v>4.7877827201090923</v>
      </c>
      <c r="BP205" s="50">
        <f t="shared" si="245"/>
        <v>1.7777777777777777</v>
      </c>
      <c r="BQ205" s="50">
        <f t="shared" si="246"/>
        <v>0.37131546724352393</v>
      </c>
      <c r="BR205" s="50">
        <f t="shared" si="247"/>
        <v>5.7735026918962582</v>
      </c>
      <c r="BS205" s="50">
        <f t="shared" si="248"/>
        <v>2.2377622377622375</v>
      </c>
      <c r="BT205" s="50">
        <f t="shared" si="249"/>
        <v>0.40640200304814178</v>
      </c>
      <c r="BU205" s="50">
        <f t="shared" si="250"/>
        <v>7.7757612012070823</v>
      </c>
      <c r="BV205" s="50">
        <f t="shared" si="251"/>
        <v>1.3333333333333333</v>
      </c>
      <c r="BW205" s="50">
        <f t="shared" si="252"/>
        <v>0.25497744327078509</v>
      </c>
      <c r="BX205" s="50">
        <f t="shared" si="253"/>
        <v>10.700888609980133</v>
      </c>
      <c r="BY205" s="50">
        <f t="shared" si="254"/>
        <v>1.2307692307692308</v>
      </c>
      <c r="BZ205" s="50">
        <f t="shared" si="255"/>
        <v>0.25880519631387428</v>
      </c>
      <c r="CA205" s="50">
        <f t="shared" si="256"/>
        <v>15.176064218698734</v>
      </c>
      <c r="CB205" s="50">
        <f t="shared" si="257"/>
        <v>1.1428571428571428</v>
      </c>
      <c r="CC205" s="50">
        <f t="shared" si="258"/>
        <v>0.27442040166653198</v>
      </c>
      <c r="CD205" s="50">
        <f t="shared" si="259"/>
        <v>22.452510468485446</v>
      </c>
      <c r="CE205" s="50">
        <f t="shared" si="260"/>
        <v>1.0666666666666667</v>
      </c>
      <c r="CF205" s="50">
        <f t="shared" si="261"/>
        <v>0.2956007464612494</v>
      </c>
      <c r="CG205" s="50">
        <f t="shared" si="262"/>
        <v>35.320251762188875</v>
      </c>
      <c r="CH205" s="50">
        <f t="shared" si="263"/>
        <v>1</v>
      </c>
      <c r="CI205" s="50">
        <f t="shared" si="264"/>
        <v>0.31397297498105425</v>
      </c>
      <c r="CJ205" s="50">
        <f t="shared" si="265"/>
        <v>61.065893856595032</v>
      </c>
      <c r="CK205" s="50">
        <f t="shared" si="266"/>
        <v>1</v>
      </c>
      <c r="CL205" s="50">
        <f t="shared" si="267"/>
        <v>0.32277905993385098</v>
      </c>
      <c r="CM205" s="50">
        <f t="shared" si="268"/>
        <v>128.30005981991681</v>
      </c>
      <c r="CN205" s="50">
        <f t="shared" si="269"/>
        <v>0.94117647058823528</v>
      </c>
      <c r="CO205" s="50">
        <f t="shared" si="270"/>
        <v>0.29265843819358101</v>
      </c>
      <c r="CP205">
        <f t="shared" si="271"/>
        <v>2.5325171030292659</v>
      </c>
      <c r="CQ205">
        <f t="shared" si="272"/>
        <v>193.01768060618699</v>
      </c>
      <c r="CR205">
        <f t="shared" si="273"/>
        <v>194</v>
      </c>
    </row>
    <row r="206" spans="1:99" ht="45">
      <c r="A206" s="248"/>
      <c r="B206" s="77" t="s">
        <v>119</v>
      </c>
      <c r="C206" s="85" t="s">
        <v>114</v>
      </c>
      <c r="D206" s="20">
        <v>6</v>
      </c>
      <c r="E206" s="20">
        <v>37</v>
      </c>
      <c r="F206" s="21" t="str">
        <f t="shared" si="208"/>
        <v>4-10</v>
      </c>
      <c r="G206" s="21">
        <f t="shared" si="210"/>
        <v>7</v>
      </c>
      <c r="H206" s="20">
        <v>4</v>
      </c>
      <c r="I206" s="20">
        <v>10</v>
      </c>
      <c r="J206" s="20">
        <v>1</v>
      </c>
      <c r="K206" s="103">
        <v>9</v>
      </c>
      <c r="L206" s="20" t="s">
        <v>279</v>
      </c>
      <c r="M206" s="20">
        <v>1</v>
      </c>
      <c r="N206" s="21" t="str">
        <f t="shared" si="274"/>
        <v>-</v>
      </c>
      <c r="O206" s="20" t="s">
        <v>257</v>
      </c>
      <c r="P206" s="20" t="s">
        <v>257</v>
      </c>
      <c r="Q206" s="20" t="s">
        <v>257</v>
      </c>
      <c r="R206" s="20" t="s">
        <v>257</v>
      </c>
      <c r="S206" s="20" t="s">
        <v>257</v>
      </c>
      <c r="T206" s="94">
        <v>13</v>
      </c>
      <c r="U206" s="20" t="s">
        <v>323</v>
      </c>
      <c r="V206" s="20">
        <v>1</v>
      </c>
      <c r="W206" s="20">
        <v>8</v>
      </c>
      <c r="X206" s="94">
        <v>4</v>
      </c>
      <c r="Y206" s="20">
        <v>2</v>
      </c>
      <c r="Z206" s="22" t="s">
        <v>251</v>
      </c>
      <c r="AA206" s="20">
        <f>'Способности и классы'!$G$24</f>
        <v>1.6</v>
      </c>
      <c r="AB206" s="20">
        <v>0</v>
      </c>
      <c r="AC206" s="23" t="s">
        <v>641</v>
      </c>
      <c r="AD206" s="23"/>
      <c r="AE206" s="20">
        <f>0.5*5.0625</f>
        <v>2.53125</v>
      </c>
      <c r="AF206" s="20">
        <v>0</v>
      </c>
      <c r="AG206" s="24"/>
      <c r="AH206" s="25">
        <f t="shared" si="211"/>
        <v>0.10553832555023096</v>
      </c>
      <c r="AI206" s="25">
        <f t="shared" si="212"/>
        <v>2114.2857142857147</v>
      </c>
      <c r="AJ206" s="25">
        <f t="shared" si="213"/>
        <v>11.897024857011706</v>
      </c>
      <c r="AK206" s="25">
        <f t="shared" si="214"/>
        <v>0.44194173824159216</v>
      </c>
      <c r="AL206" s="25">
        <f t="shared" si="215"/>
        <v>46.25</v>
      </c>
      <c r="AM206" s="25">
        <f t="shared" si="216"/>
        <v>3.5927777073442537</v>
      </c>
      <c r="AN206" s="25">
        <f t="shared" si="217"/>
        <v>0.81143401119767755</v>
      </c>
      <c r="AO206" s="25">
        <f t="shared" si="218"/>
        <v>246.66666666666669</v>
      </c>
      <c r="AP206" s="25">
        <f t="shared" si="219"/>
        <v>6.4110418044942703</v>
      </c>
      <c r="AQ206" s="25">
        <f t="shared" si="220"/>
        <v>1.240538212607978</v>
      </c>
      <c r="AR206" s="25">
        <f t="shared" si="221"/>
        <v>18.5</v>
      </c>
      <c r="AS206" s="25">
        <f t="shared" si="222"/>
        <v>2.9473019589847391</v>
      </c>
      <c r="AT206" s="25">
        <f t="shared" si="223"/>
        <v>1.7022941028565033</v>
      </c>
      <c r="AU206" s="25">
        <f t="shared" si="224"/>
        <v>18.5</v>
      </c>
      <c r="AV206" s="25">
        <f t="shared" si="225"/>
        <v>3.2966175541824705</v>
      </c>
      <c r="AW206" s="25">
        <f t="shared" si="226"/>
        <v>2.2183742154872079</v>
      </c>
      <c r="AX206" s="25">
        <f t="shared" si="227"/>
        <v>18.5</v>
      </c>
      <c r="AY206" s="25">
        <f t="shared" si="228"/>
        <v>3.7645283735243158</v>
      </c>
      <c r="AZ206" s="25">
        <f t="shared" si="229"/>
        <v>2.7989643421967507</v>
      </c>
      <c r="BA206" s="25">
        <f t="shared" si="230"/>
        <v>12.333333333333334</v>
      </c>
      <c r="BB206" s="25">
        <f t="shared" si="231"/>
        <v>3.1561991991011302</v>
      </c>
      <c r="BC206" s="25">
        <f t="shared" si="232"/>
        <v>3.456966485800899</v>
      </c>
      <c r="BD206" s="25">
        <f t="shared" si="233"/>
        <v>30.833333333333329</v>
      </c>
      <c r="BE206" s="25">
        <f t="shared" si="234"/>
        <v>7.9948265006676378</v>
      </c>
      <c r="BF206" s="25">
        <f t="shared" si="235"/>
        <v>4.2089689356342115</v>
      </c>
      <c r="BG206" s="25">
        <f t="shared" si="236"/>
        <v>9.25</v>
      </c>
      <c r="BH206" s="25">
        <f t="shared" si="237"/>
        <v>2.1976878759277896</v>
      </c>
      <c r="BI206" s="25">
        <f t="shared" si="238"/>
        <v>5.7891783255038973</v>
      </c>
      <c r="BJ206" s="25">
        <f t="shared" si="239"/>
        <v>9.25</v>
      </c>
      <c r="BK206" s="25">
        <f t="shared" si="240"/>
        <v>1.5978087873454594</v>
      </c>
      <c r="BL206" s="25">
        <f t="shared" si="241"/>
        <v>7.8286822202796325</v>
      </c>
      <c r="BM206" s="25">
        <f t="shared" si="242"/>
        <v>7.4</v>
      </c>
      <c r="BN206" s="25">
        <f t="shared" si="243"/>
        <v>0.94524209717324303</v>
      </c>
      <c r="BO206" s="25">
        <f t="shared" si="244"/>
        <v>10.73287078586724</v>
      </c>
      <c r="BP206" s="25">
        <f t="shared" si="245"/>
        <v>7.4</v>
      </c>
      <c r="BQ206" s="25">
        <f t="shared" si="246"/>
        <v>0.68947070617342421</v>
      </c>
      <c r="BR206" s="25">
        <f t="shared" si="247"/>
        <v>15.036178680403596</v>
      </c>
      <c r="BS206" s="25">
        <f t="shared" si="248"/>
        <v>7.4</v>
      </c>
      <c r="BT206" s="25">
        <f t="shared" si="249"/>
        <v>0.50990530423160252</v>
      </c>
      <c r="BU206" s="25">
        <f t="shared" si="250"/>
        <v>21.757131728816844</v>
      </c>
      <c r="BV206" s="25">
        <f t="shared" si="251"/>
        <v>6.166666666666667</v>
      </c>
      <c r="BW206" s="25">
        <f t="shared" si="252"/>
        <v>0.37639846632723306</v>
      </c>
      <c r="BX206" s="25">
        <f t="shared" si="253"/>
        <v>33.04955607719733</v>
      </c>
      <c r="BY206" s="25">
        <f t="shared" si="254"/>
        <v>6.166666666666667</v>
      </c>
      <c r="BZ206" s="25">
        <f t="shared" si="255"/>
        <v>0.35018942492341321</v>
      </c>
      <c r="CA206" s="25">
        <f t="shared" si="256"/>
        <v>54.211519890968631</v>
      </c>
      <c r="CB206" s="25">
        <f t="shared" si="257"/>
        <v>5.2857142857142856</v>
      </c>
      <c r="CC206" s="25">
        <f t="shared" si="258"/>
        <v>0.31225259068134792</v>
      </c>
      <c r="CD206" s="25">
        <f t="shared" si="259"/>
        <v>108.2757258691901</v>
      </c>
      <c r="CE206" s="25">
        <f t="shared" si="260"/>
        <v>5.2857142857142856</v>
      </c>
      <c r="CF206" s="25">
        <f t="shared" si="261"/>
        <v>0.29883332844233296</v>
      </c>
      <c r="CG206" s="25">
        <f t="shared" si="262"/>
        <v>282.84271247461902</v>
      </c>
      <c r="CH206" s="25">
        <f t="shared" si="263"/>
        <v>5.2857142857142856</v>
      </c>
      <c r="CI206" s="25">
        <f t="shared" si="264"/>
        <v>0.27431943298793959</v>
      </c>
      <c r="CJ206" s="25">
        <f t="shared" si="265"/>
        <v>777.81745930520162</v>
      </c>
      <c r="CK206" s="25">
        <f t="shared" si="266"/>
        <v>4.625</v>
      </c>
      <c r="CL206" s="25">
        <f t="shared" si="267"/>
        <v>0.24429487925556168</v>
      </c>
      <c r="CM206" s="25">
        <f t="shared" si="268"/>
        <v>33941.12549695425</v>
      </c>
      <c r="CN206" s="25">
        <f t="shared" si="269"/>
        <v>4.625</v>
      </c>
      <c r="CO206" s="25">
        <f t="shared" si="270"/>
        <v>0.1080429352593891</v>
      </c>
      <c r="CP206">
        <f t="shared" si="271"/>
        <v>5.6159305300506253</v>
      </c>
      <c r="CQ206">
        <f t="shared" si="272"/>
        <v>199.41999027710918</v>
      </c>
      <c r="CR206">
        <f t="shared" si="273"/>
        <v>200</v>
      </c>
    </row>
    <row r="207" spans="1:99" ht="30">
      <c r="A207" s="248"/>
      <c r="B207" s="76" t="s">
        <v>30</v>
      </c>
      <c r="C207" s="84" t="s">
        <v>26</v>
      </c>
      <c r="D207" s="69">
        <v>7</v>
      </c>
      <c r="E207" s="69">
        <v>19</v>
      </c>
      <c r="F207" s="70" t="str">
        <f t="shared" si="208"/>
        <v>7-10</v>
      </c>
      <c r="G207" s="70">
        <f t="shared" si="210"/>
        <v>8.5</v>
      </c>
      <c r="H207" s="70">
        <v>7</v>
      </c>
      <c r="I207" s="70">
        <v>10</v>
      </c>
      <c r="J207" s="70">
        <v>1</v>
      </c>
      <c r="K207" s="102">
        <v>20</v>
      </c>
      <c r="L207" s="69" t="s">
        <v>276</v>
      </c>
      <c r="M207" s="69">
        <v>1</v>
      </c>
      <c r="N207" s="70" t="str">
        <f t="shared" si="274"/>
        <v>-</v>
      </c>
      <c r="O207" s="71" t="s">
        <v>257</v>
      </c>
      <c r="P207" s="71" t="s">
        <v>257</v>
      </c>
      <c r="Q207" s="69" t="s">
        <v>257</v>
      </c>
      <c r="R207" s="69" t="s">
        <v>257</v>
      </c>
      <c r="S207" s="69" t="s">
        <v>257</v>
      </c>
      <c r="T207" s="93">
        <v>6</v>
      </c>
      <c r="U207" s="69" t="s">
        <v>319</v>
      </c>
      <c r="V207" s="69">
        <v>1</v>
      </c>
      <c r="W207" s="69">
        <v>5</v>
      </c>
      <c r="X207" s="93">
        <v>7</v>
      </c>
      <c r="Y207" s="69">
        <v>2</v>
      </c>
      <c r="Z207" s="72" t="s">
        <v>234</v>
      </c>
      <c r="AA207" s="69">
        <f>'Способности и классы'!$G$25</f>
        <v>1.6940000000000002</v>
      </c>
      <c r="AB207" s="69">
        <v>0</v>
      </c>
      <c r="AC207" s="73" t="s">
        <v>680</v>
      </c>
      <c r="AD207" s="73"/>
      <c r="AE207" s="69">
        <v>4</v>
      </c>
      <c r="AF207" s="69">
        <v>0</v>
      </c>
      <c r="AG207" s="74"/>
      <c r="AH207" s="75">
        <f t="shared" si="211"/>
        <v>8.7297133479820682E-2</v>
      </c>
      <c r="AI207" s="75">
        <f t="shared" si="212"/>
        <v>1899.9999999999995</v>
      </c>
      <c r="AJ207" s="75">
        <f t="shared" si="213"/>
        <v>12.146143406273886</v>
      </c>
      <c r="AK207" s="75">
        <f t="shared" si="214"/>
        <v>0.36732819801898564</v>
      </c>
      <c r="AL207" s="75">
        <f t="shared" si="215"/>
        <v>38</v>
      </c>
      <c r="AM207" s="75">
        <f t="shared" si="216"/>
        <v>3.5813813300659794</v>
      </c>
      <c r="AN207" s="75">
        <f t="shared" si="217"/>
        <v>0.6688847930143017</v>
      </c>
      <c r="AO207" s="75">
        <f t="shared" si="218"/>
        <v>63.333333333333336</v>
      </c>
      <c r="AP207" s="75">
        <f t="shared" si="219"/>
        <v>4.3882497092653212</v>
      </c>
      <c r="AQ207" s="75">
        <f t="shared" si="220"/>
        <v>1.0101525445522106</v>
      </c>
      <c r="AR207" s="75">
        <f t="shared" si="221"/>
        <v>9.0476190476190492</v>
      </c>
      <c r="AS207" s="75">
        <f t="shared" si="222"/>
        <v>2.4035819702642689</v>
      </c>
      <c r="AT207" s="75">
        <f t="shared" si="223"/>
        <v>1.3927860841553208</v>
      </c>
      <c r="AU207" s="75">
        <f t="shared" si="224"/>
        <v>5.9375</v>
      </c>
      <c r="AV207" s="75">
        <f t="shared" si="225"/>
        <v>2.0647125703387994</v>
      </c>
      <c r="AW207" s="75">
        <f t="shared" si="226"/>
        <v>1.8247916933846386</v>
      </c>
      <c r="AX207" s="75">
        <f t="shared" si="227"/>
        <v>5.2777777777777777</v>
      </c>
      <c r="AY207" s="75">
        <f t="shared" si="228"/>
        <v>1.9421091216242443</v>
      </c>
      <c r="AZ207" s="75">
        <f t="shared" si="229"/>
        <v>2.3163842831973107</v>
      </c>
      <c r="BA207" s="75">
        <f t="shared" si="230"/>
        <v>3.8</v>
      </c>
      <c r="BB207" s="75">
        <f t="shared" si="231"/>
        <v>1.4675877058703877</v>
      </c>
      <c r="BC207" s="75">
        <f t="shared" si="232"/>
        <v>2.8808054048340819</v>
      </c>
      <c r="BD207" s="75">
        <f t="shared" si="233"/>
        <v>7.9166666666666652</v>
      </c>
      <c r="BE207" s="75">
        <f t="shared" si="234"/>
        <v>2.6126246150374395</v>
      </c>
      <c r="BF207" s="75">
        <f t="shared" si="235"/>
        <v>3.4662097116987622</v>
      </c>
      <c r="BG207" s="75">
        <f t="shared" si="236"/>
        <v>2.7142857142857144</v>
      </c>
      <c r="BH207" s="75">
        <f t="shared" si="237"/>
        <v>0.78307025253687379</v>
      </c>
      <c r="BI207" s="75">
        <f t="shared" si="238"/>
        <v>4.2125510368560271</v>
      </c>
      <c r="BJ207" s="75">
        <f t="shared" si="239"/>
        <v>2.7142857142857144</v>
      </c>
      <c r="BK207" s="75">
        <f t="shared" si="240"/>
        <v>0.64433301591794601</v>
      </c>
      <c r="BL207" s="75">
        <f t="shared" si="241"/>
        <v>5.0977465620425519</v>
      </c>
      <c r="BM207" s="75">
        <f t="shared" si="242"/>
        <v>2.375</v>
      </c>
      <c r="BN207" s="75">
        <f t="shared" si="243"/>
        <v>0.46589212921726558</v>
      </c>
      <c r="BO207" s="75">
        <f t="shared" si="244"/>
        <v>6.164520656498107</v>
      </c>
      <c r="BP207" s="75">
        <f t="shared" si="245"/>
        <v>2.1111111111111112</v>
      </c>
      <c r="BQ207" s="75">
        <f t="shared" si="246"/>
        <v>0.3424615195158377</v>
      </c>
      <c r="BR207" s="75">
        <f t="shared" si="247"/>
        <v>7.4751288296863585</v>
      </c>
      <c r="BS207" s="75">
        <f t="shared" si="248"/>
        <v>3.2478632478632474</v>
      </c>
      <c r="BT207" s="75">
        <f t="shared" si="249"/>
        <v>0.45298111905913058</v>
      </c>
      <c r="BU207" s="75">
        <f t="shared" si="250"/>
        <v>9.1239584669231935</v>
      </c>
      <c r="BV207" s="75">
        <f t="shared" si="251"/>
        <v>1.9</v>
      </c>
      <c r="BW207" s="75">
        <f t="shared" si="252"/>
        <v>0.29640940767132212</v>
      </c>
      <c r="BX207" s="75">
        <f t="shared" si="253"/>
        <v>10.859139853936265</v>
      </c>
      <c r="BY207" s="75">
        <f t="shared" si="254"/>
        <v>1.7272727272727273</v>
      </c>
      <c r="BZ207" s="75">
        <f t="shared" si="255"/>
        <v>0.31694100511412848</v>
      </c>
      <c r="CA207" s="75">
        <f t="shared" si="256"/>
        <v>13.552879972742161</v>
      </c>
      <c r="CB207" s="75">
        <f t="shared" si="257"/>
        <v>1.5833333333333333</v>
      </c>
      <c r="CC207" s="75">
        <f t="shared" si="258"/>
        <v>0.34179868016312714</v>
      </c>
      <c r="CD207" s="75">
        <f t="shared" si="259"/>
        <v>17.324116139070412</v>
      </c>
      <c r="CE207" s="75">
        <f t="shared" si="260"/>
        <v>1.5833333333333333</v>
      </c>
      <c r="CF207" s="75">
        <f t="shared" si="261"/>
        <v>0.38403296675423321</v>
      </c>
      <c r="CG207" s="75">
        <f t="shared" si="262"/>
        <v>22.980970388562792</v>
      </c>
      <c r="CH207" s="75">
        <f t="shared" si="263"/>
        <v>1.4615384615384615</v>
      </c>
      <c r="CI207" s="75">
        <f t="shared" si="264"/>
        <v>0.40843092013491566</v>
      </c>
      <c r="CJ207" s="75">
        <f t="shared" si="265"/>
        <v>32.409060804383429</v>
      </c>
      <c r="CK207" s="75">
        <f t="shared" si="266"/>
        <v>1.3571428571428572</v>
      </c>
      <c r="CL207" s="75">
        <f t="shared" si="267"/>
        <v>0.4178676569037843</v>
      </c>
      <c r="CM207" s="75">
        <f t="shared" si="268"/>
        <v>53.033008588991059</v>
      </c>
      <c r="CN207" s="75">
        <f t="shared" si="269"/>
        <v>1.2666666666666666</v>
      </c>
      <c r="CO207" s="75">
        <f t="shared" si="270"/>
        <v>0.39312351211487562</v>
      </c>
      <c r="CP207">
        <f t="shared" si="271"/>
        <v>5.8046649638890795</v>
      </c>
      <c r="CQ207">
        <f t="shared" si="272"/>
        <v>202.07419770826496</v>
      </c>
      <c r="CR207">
        <f t="shared" si="273"/>
        <v>203</v>
      </c>
    </row>
    <row r="208" spans="1:99" ht="21">
      <c r="A208" s="248"/>
      <c r="B208" s="78" t="s">
        <v>99</v>
      </c>
      <c r="C208" s="86" t="s">
        <v>96</v>
      </c>
      <c r="D208" s="57">
        <v>6</v>
      </c>
      <c r="E208" s="57">
        <v>23</v>
      </c>
      <c r="F208" s="58" t="str">
        <f t="shared" si="208"/>
        <v>5-9</v>
      </c>
      <c r="G208" s="58">
        <f t="shared" si="210"/>
        <v>7</v>
      </c>
      <c r="H208" s="57">
        <v>5</v>
      </c>
      <c r="I208" s="57">
        <v>9</v>
      </c>
      <c r="J208" s="57">
        <v>1</v>
      </c>
      <c r="K208" s="104">
        <v>11</v>
      </c>
      <c r="L208" s="57" t="s">
        <v>274</v>
      </c>
      <c r="M208" s="57">
        <v>1</v>
      </c>
      <c r="N208" s="58">
        <f t="shared" si="274"/>
        <v>5</v>
      </c>
      <c r="O208" s="57">
        <v>4</v>
      </c>
      <c r="P208" s="57">
        <v>6</v>
      </c>
      <c r="Q208" s="57">
        <v>1</v>
      </c>
      <c r="R208" s="57">
        <v>15</v>
      </c>
      <c r="S208" s="57" t="s">
        <v>279</v>
      </c>
      <c r="T208" s="95">
        <v>12</v>
      </c>
      <c r="U208" s="57" t="s">
        <v>323</v>
      </c>
      <c r="V208" s="57">
        <v>1</v>
      </c>
      <c r="W208" s="57">
        <v>4</v>
      </c>
      <c r="X208" s="95">
        <v>13</v>
      </c>
      <c r="Y208" s="57">
        <v>2</v>
      </c>
      <c r="Z208" s="59" t="s">
        <v>251</v>
      </c>
      <c r="AA208" s="57">
        <f>'Способности и классы'!$G$24</f>
        <v>1.6</v>
      </c>
      <c r="AB208" s="57">
        <v>0</v>
      </c>
      <c r="AC208" s="60" t="s">
        <v>627</v>
      </c>
      <c r="AD208" s="60"/>
      <c r="AE208" s="57">
        <v>2.2000000000000002</v>
      </c>
      <c r="AF208" s="57">
        <v>0</v>
      </c>
      <c r="AG208" s="61"/>
      <c r="AH208" s="62">
        <f t="shared" si="211"/>
        <v>0.10553832555023096</v>
      </c>
      <c r="AI208" s="62">
        <f t="shared" si="212"/>
        <v>18399.999999999985</v>
      </c>
      <c r="AJ208" s="62">
        <f t="shared" si="213"/>
        <v>20.433930215950646</v>
      </c>
      <c r="AK208" s="62">
        <f t="shared" si="214"/>
        <v>0.44194173824159216</v>
      </c>
      <c r="AL208" s="62">
        <f t="shared" si="215"/>
        <v>459.9999999999996</v>
      </c>
      <c r="AM208" s="62">
        <f t="shared" si="216"/>
        <v>6.7574528382811749</v>
      </c>
      <c r="AN208" s="62">
        <f t="shared" si="217"/>
        <v>0.81143401119767755</v>
      </c>
      <c r="AO208" s="62">
        <f t="shared" si="218"/>
        <v>153.33333333333334</v>
      </c>
      <c r="AP208" s="62">
        <f t="shared" si="219"/>
        <v>5.4931896762114105</v>
      </c>
      <c r="AQ208" s="62">
        <f t="shared" si="220"/>
        <v>1.240538212607978</v>
      </c>
      <c r="AR208" s="62">
        <f t="shared" si="221"/>
        <v>115.00000000000003</v>
      </c>
      <c r="AS208" s="62">
        <f t="shared" si="222"/>
        <v>6.1211789704155866</v>
      </c>
      <c r="AT208" s="62">
        <f t="shared" si="223"/>
        <v>1.7022941028565033</v>
      </c>
      <c r="AU208" s="62">
        <f t="shared" si="224"/>
        <v>57.500000000000014</v>
      </c>
      <c r="AV208" s="62">
        <f t="shared" si="225"/>
        <v>5.8118798171493671</v>
      </c>
      <c r="AW208" s="62">
        <f t="shared" si="226"/>
        <v>2.2183742154872079</v>
      </c>
      <c r="AX208" s="62">
        <f t="shared" si="227"/>
        <v>25.55555555555555</v>
      </c>
      <c r="AY208" s="62">
        <f t="shared" si="228"/>
        <v>4.6068765393275957</v>
      </c>
      <c r="AZ208" s="62">
        <f t="shared" si="229"/>
        <v>2.7989643421967507</v>
      </c>
      <c r="BA208" s="62">
        <f t="shared" si="230"/>
        <v>19.166666666666664</v>
      </c>
      <c r="BB208" s="62">
        <f t="shared" si="231"/>
        <v>4.4417145900309496</v>
      </c>
      <c r="BC208" s="62">
        <f t="shared" si="232"/>
        <v>3.456966485800899</v>
      </c>
      <c r="BD208" s="62">
        <f t="shared" si="233"/>
        <v>14.375</v>
      </c>
      <c r="BE208" s="62">
        <f t="shared" si="234"/>
        <v>3.872282646754218</v>
      </c>
      <c r="BF208" s="62">
        <f t="shared" si="235"/>
        <v>4.2089689356342115</v>
      </c>
      <c r="BG208" s="62">
        <f t="shared" si="236"/>
        <v>9.5833333333333339</v>
      </c>
      <c r="BH208" s="62">
        <f t="shared" si="237"/>
        <v>2.2768838354206831</v>
      </c>
      <c r="BI208" s="62">
        <f t="shared" si="238"/>
        <v>5.2102604929535081</v>
      </c>
      <c r="BJ208" s="62">
        <f t="shared" si="239"/>
        <v>6.5714285714285712</v>
      </c>
      <c r="BK208" s="62">
        <f t="shared" si="240"/>
        <v>1.2612476056266173</v>
      </c>
      <c r="BL208" s="62">
        <f t="shared" si="241"/>
        <v>6.2629457762237069</v>
      </c>
      <c r="BM208" s="62">
        <f t="shared" si="242"/>
        <v>5.75</v>
      </c>
      <c r="BN208" s="62">
        <f t="shared" si="243"/>
        <v>0.91809832073414632</v>
      </c>
      <c r="BO208" s="62">
        <f t="shared" si="244"/>
        <v>8.3477883890078513</v>
      </c>
      <c r="BP208" s="62">
        <f t="shared" si="245"/>
        <v>4.2592592592592586</v>
      </c>
      <c r="BQ208" s="62">
        <f t="shared" si="246"/>
        <v>0.51022606956205785</v>
      </c>
      <c r="BR208" s="62">
        <f t="shared" si="247"/>
        <v>11.277134010302698</v>
      </c>
      <c r="BS208" s="62">
        <f t="shared" si="248"/>
        <v>5.8974358974358969</v>
      </c>
      <c r="BT208" s="62">
        <f t="shared" si="249"/>
        <v>0.54018343633134014</v>
      </c>
      <c r="BU208" s="62">
        <f t="shared" si="250"/>
        <v>15.540808377726322</v>
      </c>
      <c r="BV208" s="62">
        <f t="shared" si="251"/>
        <v>3.8333333333333335</v>
      </c>
      <c r="BW208" s="62">
        <f t="shared" si="252"/>
        <v>0.33797129016931315</v>
      </c>
      <c r="BX208" s="62">
        <f t="shared" si="253"/>
        <v>22.03303738479822</v>
      </c>
      <c r="BY208" s="62">
        <f t="shared" si="254"/>
        <v>3.2857142857142856</v>
      </c>
      <c r="BZ208" s="62">
        <f t="shared" si="255"/>
        <v>0.30441927016122067</v>
      </c>
      <c r="CA208" s="62">
        <f t="shared" si="256"/>
        <v>32.526911934581186</v>
      </c>
      <c r="CB208" s="62">
        <f t="shared" si="257"/>
        <v>3.2857142857142856</v>
      </c>
      <c r="CC208" s="62">
        <f t="shared" si="258"/>
        <v>0.31782897044671848</v>
      </c>
      <c r="CD208" s="62">
        <f t="shared" si="259"/>
        <v>54.137862934595034</v>
      </c>
      <c r="CE208" s="62">
        <f t="shared" si="260"/>
        <v>2.875</v>
      </c>
      <c r="CF208" s="62">
        <f t="shared" si="261"/>
        <v>0.3090684657924867</v>
      </c>
      <c r="CG208" s="62">
        <f t="shared" si="262"/>
        <v>94.280904158206312</v>
      </c>
      <c r="CH208" s="62">
        <f t="shared" si="263"/>
        <v>2.875</v>
      </c>
      <c r="CI208" s="62">
        <f t="shared" si="264"/>
        <v>0.3216396536843672</v>
      </c>
      <c r="CJ208" s="62">
        <f t="shared" si="265"/>
        <v>194.4543648263006</v>
      </c>
      <c r="CK208" s="62">
        <f t="shared" si="266"/>
        <v>2.5555555555555554</v>
      </c>
      <c r="CL208" s="62">
        <f t="shared" si="267"/>
        <v>0.30383206015683278</v>
      </c>
      <c r="CM208" s="62">
        <f t="shared" si="268"/>
        <v>16970.562748477143</v>
      </c>
      <c r="CN208" s="62">
        <f t="shared" si="269"/>
        <v>2.5555555555555554</v>
      </c>
      <c r="CO208" s="62">
        <f t="shared" si="270"/>
        <v>0.11077640594110497</v>
      </c>
      <c r="CP208">
        <f t="shared" si="271"/>
        <v>5.8828084100298055</v>
      </c>
      <c r="CQ208">
        <f t="shared" si="272"/>
        <v>203.15797806235864</v>
      </c>
      <c r="CR208">
        <f t="shared" si="273"/>
        <v>204</v>
      </c>
      <c r="CU208">
        <v>3.3090000000000002</v>
      </c>
    </row>
    <row r="209" spans="1:99" ht="30">
      <c r="A209" s="248"/>
      <c r="B209" s="144" t="s">
        <v>52</v>
      </c>
      <c r="C209" s="145" t="s">
        <v>74</v>
      </c>
      <c r="D209" s="146">
        <v>6</v>
      </c>
      <c r="E209" s="146">
        <v>43</v>
      </c>
      <c r="F209" s="147" t="str">
        <f t="shared" si="208"/>
        <v>13-14</v>
      </c>
      <c r="G209" s="147">
        <f t="shared" si="210"/>
        <v>13.5</v>
      </c>
      <c r="H209" s="146">
        <v>13</v>
      </c>
      <c r="I209" s="146">
        <v>14</v>
      </c>
      <c r="J209" s="146">
        <v>1</v>
      </c>
      <c r="K209" s="148">
        <v>10</v>
      </c>
      <c r="L209" s="146" t="s">
        <v>279</v>
      </c>
      <c r="M209" s="146">
        <v>1</v>
      </c>
      <c r="N209" s="147" t="str">
        <f t="shared" si="274"/>
        <v>-</v>
      </c>
      <c r="O209" s="146" t="s">
        <v>257</v>
      </c>
      <c r="P209" s="146" t="s">
        <v>257</v>
      </c>
      <c r="Q209" s="146" t="s">
        <v>257</v>
      </c>
      <c r="R209" s="146" t="s">
        <v>257</v>
      </c>
      <c r="S209" s="146" t="s">
        <v>257</v>
      </c>
      <c r="T209" s="149">
        <v>13</v>
      </c>
      <c r="U209" s="146" t="s">
        <v>323</v>
      </c>
      <c r="V209" s="146">
        <v>1</v>
      </c>
      <c r="W209" s="146">
        <v>9</v>
      </c>
      <c r="X209" s="149">
        <v>4</v>
      </c>
      <c r="Y209" s="146">
        <v>1</v>
      </c>
      <c r="Z209" s="150" t="s">
        <v>251</v>
      </c>
      <c r="AA209" s="146">
        <f>'Способности и классы'!$G$24</f>
        <v>1.6</v>
      </c>
      <c r="AB209" s="146">
        <v>0</v>
      </c>
      <c r="AC209" s="151" t="s">
        <v>787</v>
      </c>
      <c r="AD209" s="151"/>
      <c r="AE209" s="146">
        <v>1.3</v>
      </c>
      <c r="AF209" s="146">
        <v>0</v>
      </c>
      <c r="AG209" s="152"/>
      <c r="AH209" s="153">
        <f t="shared" si="211"/>
        <v>7.7519379844961239E-2</v>
      </c>
      <c r="AI209" s="153">
        <f t="shared" si="212"/>
        <v>2457.1428571428573</v>
      </c>
      <c r="AJ209" s="153">
        <f t="shared" si="213"/>
        <v>13.343047414677329</v>
      </c>
      <c r="AK209" s="153">
        <f t="shared" si="214"/>
        <v>0.32520325203252032</v>
      </c>
      <c r="AL209" s="153">
        <f t="shared" si="215"/>
        <v>53.75</v>
      </c>
      <c r="AM209" s="153">
        <f t="shared" si="216"/>
        <v>4.0739105297035563</v>
      </c>
      <c r="AN209" s="153">
        <f t="shared" si="217"/>
        <v>0.59829059829059827</v>
      </c>
      <c r="AO209" s="153">
        <f t="shared" si="218"/>
        <v>286.66666666666669</v>
      </c>
      <c r="AP209" s="153">
        <f t="shared" si="219"/>
        <v>7.4327774748340047</v>
      </c>
      <c r="AQ209" s="153">
        <f t="shared" si="220"/>
        <v>0.90090090090090091</v>
      </c>
      <c r="AR209" s="153">
        <f t="shared" si="221"/>
        <v>21.5</v>
      </c>
      <c r="AS209" s="153">
        <f t="shared" si="222"/>
        <v>3.5571696274747486</v>
      </c>
      <c r="AT209" s="153">
        <f t="shared" si="223"/>
        <v>1.2380952380952381</v>
      </c>
      <c r="AU209" s="153">
        <f t="shared" si="224"/>
        <v>21.5</v>
      </c>
      <c r="AV209" s="153">
        <f t="shared" si="225"/>
        <v>4.1671794556251847</v>
      </c>
      <c r="AW209" s="153">
        <f t="shared" si="226"/>
        <v>1.6161616161616161</v>
      </c>
      <c r="AX209" s="153">
        <f t="shared" si="227"/>
        <v>21.5</v>
      </c>
      <c r="AY209" s="153">
        <f t="shared" si="228"/>
        <v>5.0404701238334493</v>
      </c>
      <c r="AZ209" s="153">
        <f t="shared" si="229"/>
        <v>2.0652173913043481</v>
      </c>
      <c r="BA209" s="153">
        <f t="shared" si="230"/>
        <v>14.333333333333334</v>
      </c>
      <c r="BB209" s="153">
        <f t="shared" si="231"/>
        <v>4.4881835136419861</v>
      </c>
      <c r="BC209" s="153">
        <f t="shared" si="232"/>
        <v>2.558139534883721</v>
      </c>
      <c r="BD209" s="153">
        <f t="shared" si="233"/>
        <v>35.833333333333329</v>
      </c>
      <c r="BE209" s="153">
        <f t="shared" si="234"/>
        <v>12.275659426785555</v>
      </c>
      <c r="BF209" s="153">
        <f t="shared" si="235"/>
        <v>3.125</v>
      </c>
      <c r="BG209" s="153">
        <f t="shared" si="236"/>
        <v>10.75</v>
      </c>
      <c r="BH209" s="153">
        <f t="shared" si="237"/>
        <v>3.44</v>
      </c>
      <c r="BI209" s="153">
        <f t="shared" si="238"/>
        <v>3.7837837837837838</v>
      </c>
      <c r="BJ209" s="153">
        <f t="shared" si="239"/>
        <v>10.75</v>
      </c>
      <c r="BK209" s="153">
        <f t="shared" si="240"/>
        <v>2.8410714285714285</v>
      </c>
      <c r="BL209" s="153">
        <f t="shared" si="241"/>
        <v>5.0653594771241828</v>
      </c>
      <c r="BM209" s="153">
        <f t="shared" si="242"/>
        <v>8.6</v>
      </c>
      <c r="BN209" s="153">
        <f t="shared" si="243"/>
        <v>1.6978064516129032</v>
      </c>
      <c r="BO209" s="153">
        <f t="shared" si="244"/>
        <v>6.8548387096774182</v>
      </c>
      <c r="BP209" s="153">
        <f t="shared" si="245"/>
        <v>8.6</v>
      </c>
      <c r="BQ209" s="153">
        <f t="shared" si="246"/>
        <v>1.2545882352941178</v>
      </c>
      <c r="BR209" s="153">
        <f t="shared" si="247"/>
        <v>9.4387755102040831</v>
      </c>
      <c r="BS209" s="153">
        <f t="shared" si="248"/>
        <v>8.6</v>
      </c>
      <c r="BT209" s="153">
        <f t="shared" si="249"/>
        <v>0.91538471107964325</v>
      </c>
      <c r="BU209" s="153">
        <f t="shared" si="250"/>
        <v>13.333333333333334</v>
      </c>
      <c r="BV209" s="153">
        <f t="shared" si="251"/>
        <v>7.166666666666667</v>
      </c>
      <c r="BW209" s="153">
        <f t="shared" si="252"/>
        <v>0.61807803936336869</v>
      </c>
      <c r="BX209" s="153">
        <f t="shared" si="253"/>
        <v>19.545454545454543</v>
      </c>
      <c r="BY209" s="153">
        <f t="shared" si="254"/>
        <v>7.166666666666667</v>
      </c>
      <c r="BZ209" s="153">
        <f t="shared" si="255"/>
        <v>0.53415788547448773</v>
      </c>
      <c r="CA209" s="153">
        <f t="shared" si="256"/>
        <v>30.263157894736842</v>
      </c>
      <c r="CB209" s="153">
        <f t="shared" si="257"/>
        <v>6.1428571428571432</v>
      </c>
      <c r="CC209" s="153">
        <f t="shared" si="258"/>
        <v>0.45053453414763595</v>
      </c>
      <c r="CD209" s="153">
        <f t="shared" si="259"/>
        <v>51.041666666666657</v>
      </c>
      <c r="CE209" s="153">
        <f t="shared" si="260"/>
        <v>6.1428571428571432</v>
      </c>
      <c r="CF209" s="153">
        <f t="shared" si="261"/>
        <v>0.42872442587024528</v>
      </c>
      <c r="CG209" s="153">
        <f t="shared" si="262"/>
        <v>100.00000000000001</v>
      </c>
      <c r="CH209" s="153">
        <f t="shared" si="263"/>
        <v>6.1428571428571432</v>
      </c>
      <c r="CI209" s="153">
        <f t="shared" si="264"/>
        <v>0.40385027696249792</v>
      </c>
      <c r="CJ209" s="153">
        <f t="shared" si="265"/>
        <v>275.00000000000006</v>
      </c>
      <c r="CK209" s="153">
        <f t="shared" si="266"/>
        <v>5.375</v>
      </c>
      <c r="CL209" s="153">
        <f t="shared" si="267"/>
        <v>0.33887348426931968</v>
      </c>
      <c r="CM209" s="153">
        <f t="shared" si="268"/>
        <v>923.0769230769223</v>
      </c>
      <c r="CN209" s="153">
        <f t="shared" si="269"/>
        <v>5.375</v>
      </c>
      <c r="CO209" s="153">
        <f t="shared" si="270"/>
        <v>0.27623909575102262</v>
      </c>
      <c r="CP209">
        <f t="shared" si="271"/>
        <v>6.402919304603822</v>
      </c>
      <c r="CQ209">
        <f t="shared" si="272"/>
        <v>210.16055728084683</v>
      </c>
      <c r="CR209">
        <f t="shared" si="273"/>
        <v>211</v>
      </c>
    </row>
    <row r="210" spans="1:99" ht="45">
      <c r="A210" s="248"/>
      <c r="B210" s="76" t="s">
        <v>30</v>
      </c>
      <c r="C210" s="84" t="s">
        <v>25</v>
      </c>
      <c r="D210" s="69">
        <v>6</v>
      </c>
      <c r="E210" s="69">
        <v>18</v>
      </c>
      <c r="F210" s="70">
        <f t="shared" si="208"/>
        <v>12</v>
      </c>
      <c r="G210" s="70">
        <f t="shared" si="210"/>
        <v>12</v>
      </c>
      <c r="H210" s="70">
        <v>12</v>
      </c>
      <c r="I210" s="70">
        <v>12</v>
      </c>
      <c r="J210" s="70">
        <v>1</v>
      </c>
      <c r="K210" s="102">
        <v>15</v>
      </c>
      <c r="L210" s="69" t="s">
        <v>270</v>
      </c>
      <c r="M210" s="69">
        <v>1</v>
      </c>
      <c r="N210" s="70" t="str">
        <f t="shared" si="274"/>
        <v>-</v>
      </c>
      <c r="O210" s="71" t="s">
        <v>257</v>
      </c>
      <c r="P210" s="71" t="s">
        <v>257</v>
      </c>
      <c r="Q210" s="69" t="s">
        <v>257</v>
      </c>
      <c r="R210" s="69" t="s">
        <v>257</v>
      </c>
      <c r="S210" s="69" t="s">
        <v>257</v>
      </c>
      <c r="T210" s="93">
        <v>5</v>
      </c>
      <c r="U210" s="69" t="s">
        <v>329</v>
      </c>
      <c r="V210" s="69">
        <v>1</v>
      </c>
      <c r="W210" s="69">
        <v>4</v>
      </c>
      <c r="X210" s="93">
        <v>15</v>
      </c>
      <c r="Y210" s="69">
        <v>2</v>
      </c>
      <c r="Z210" s="72" t="s">
        <v>200</v>
      </c>
      <c r="AA210" s="69">
        <f>'Способности и классы'!$G$12</f>
        <v>1</v>
      </c>
      <c r="AB210" s="69">
        <f>'Способности и классы'!H$12</f>
        <v>48</v>
      </c>
      <c r="AC210" s="73" t="s">
        <v>686</v>
      </c>
      <c r="AD210" s="73"/>
      <c r="AE210" s="69">
        <f>0.925*1.3*1.25</f>
        <v>1.5031250000000003</v>
      </c>
      <c r="AF210" s="69">
        <v>0</v>
      </c>
      <c r="AG210" s="74"/>
      <c r="AH210" s="75">
        <f t="shared" si="211"/>
        <v>6.1487546190134558E-2</v>
      </c>
      <c r="AI210" s="75">
        <f t="shared" si="212"/>
        <v>359.99999999999966</v>
      </c>
      <c r="AJ210" s="75">
        <f t="shared" si="213"/>
        <v>8.7473969464418602</v>
      </c>
      <c r="AK210" s="75">
        <f t="shared" si="214"/>
        <v>0.25948872704093484</v>
      </c>
      <c r="AL210" s="75">
        <f t="shared" si="215"/>
        <v>179.99999999999983</v>
      </c>
      <c r="AM210" s="75">
        <f t="shared" si="216"/>
        <v>6.0439011490306012</v>
      </c>
      <c r="AN210" s="75">
        <f t="shared" si="217"/>
        <v>0.47593725656786845</v>
      </c>
      <c r="AO210" s="75">
        <f t="shared" si="218"/>
        <v>60</v>
      </c>
      <c r="AP210" s="75">
        <f t="shared" si="219"/>
        <v>4.8161000780570786</v>
      </c>
      <c r="AQ210" s="75">
        <f t="shared" si="220"/>
        <v>0.72153753182300762</v>
      </c>
      <c r="AR210" s="75">
        <f t="shared" si="221"/>
        <v>119.99999999999989</v>
      </c>
      <c r="AS210" s="75">
        <f t="shared" si="222"/>
        <v>7.7333724663698655</v>
      </c>
      <c r="AT210" s="75">
        <f t="shared" si="223"/>
        <v>0.98842883391667913</v>
      </c>
      <c r="AU210" s="75">
        <f t="shared" si="224"/>
        <v>89.999999999999915</v>
      </c>
      <c r="AV210" s="75">
        <f t="shared" si="225"/>
        <v>9.542200809304866</v>
      </c>
      <c r="AW210" s="75">
        <f t="shared" si="226"/>
        <v>1.2856486930664499</v>
      </c>
      <c r="AX210" s="75">
        <f t="shared" si="227"/>
        <v>36.000000000000007</v>
      </c>
      <c r="AY210" s="75">
        <f t="shared" si="228"/>
        <v>8.025786777238574</v>
      </c>
      <c r="AZ210" s="75">
        <f t="shared" si="229"/>
        <v>1.6384181515298053</v>
      </c>
      <c r="BA210" s="75">
        <f t="shared" si="230"/>
        <v>18.000000000000004</v>
      </c>
      <c r="BB210" s="75">
        <f t="shared" si="231"/>
        <v>6.4070337193931906</v>
      </c>
      <c r="BC210" s="75">
        <f t="shared" si="232"/>
        <v>2.0203050891044212</v>
      </c>
      <c r="BD210" s="75">
        <f t="shared" si="233"/>
        <v>7.4999999999999991</v>
      </c>
      <c r="BE210" s="75">
        <f t="shared" si="234"/>
        <v>3.4766589542562585</v>
      </c>
      <c r="BF210" s="75">
        <f t="shared" si="235"/>
        <v>2.489812609811787</v>
      </c>
      <c r="BG210" s="75">
        <f t="shared" si="236"/>
        <v>6.4285714285714279</v>
      </c>
      <c r="BH210" s="75">
        <f t="shared" si="237"/>
        <v>2.5819499038754503</v>
      </c>
      <c r="BI210" s="75">
        <f t="shared" si="238"/>
        <v>2.9998469504883829</v>
      </c>
      <c r="BJ210" s="75">
        <f t="shared" si="239"/>
        <v>4.5</v>
      </c>
      <c r="BK210" s="75">
        <f t="shared" si="240"/>
        <v>1.5000765286600333</v>
      </c>
      <c r="BL210" s="75">
        <f t="shared" si="241"/>
        <v>3.5934934781611427</v>
      </c>
      <c r="BM210" s="75">
        <f t="shared" si="242"/>
        <v>3.3333333333333335</v>
      </c>
      <c r="BN210" s="75">
        <f t="shared" si="243"/>
        <v>0.92760244413719151</v>
      </c>
      <c r="BO210" s="75">
        <f t="shared" si="244"/>
        <v>4.37120555642593</v>
      </c>
      <c r="BP210" s="75">
        <f t="shared" si="245"/>
        <v>2.8571428571428572</v>
      </c>
      <c r="BQ210" s="75">
        <f t="shared" si="246"/>
        <v>0.65362811706319524</v>
      </c>
      <c r="BR210" s="75">
        <f t="shared" si="247"/>
        <v>5.232590180780452</v>
      </c>
      <c r="BS210" s="75">
        <f t="shared" si="248"/>
        <v>2.7692307692307692</v>
      </c>
      <c r="BT210" s="75">
        <f t="shared" si="249"/>
        <v>0.54633661211766382</v>
      </c>
      <c r="BU210" s="75">
        <f t="shared" si="250"/>
        <v>6.4282434653322493</v>
      </c>
      <c r="BV210" s="75">
        <f t="shared" si="251"/>
        <v>1.8181818181818181</v>
      </c>
      <c r="BW210" s="75">
        <f t="shared" si="252"/>
        <v>0.37579186113699758</v>
      </c>
      <c r="BX210" s="75">
        <f t="shared" si="253"/>
        <v>7.7963055361593696</v>
      </c>
      <c r="BY210" s="75">
        <f t="shared" si="254"/>
        <v>1.5</v>
      </c>
      <c r="BZ210" s="75">
        <f t="shared" si="255"/>
        <v>0.35696571432987367</v>
      </c>
      <c r="CA210" s="75">
        <f t="shared" si="256"/>
        <v>10.62970978254287</v>
      </c>
      <c r="CB210" s="75">
        <f t="shared" si="257"/>
        <v>1.5</v>
      </c>
      <c r="CC210" s="75">
        <f t="shared" si="258"/>
        <v>0.37565132570824084</v>
      </c>
      <c r="CD210" s="75">
        <f t="shared" si="259"/>
        <v>15.467960838455728</v>
      </c>
      <c r="CE210" s="75">
        <f t="shared" si="260"/>
        <v>1.3846153846153846</v>
      </c>
      <c r="CF210" s="75">
        <f t="shared" si="261"/>
        <v>0.3808539248895923</v>
      </c>
      <c r="CG210" s="75">
        <f t="shared" si="262"/>
        <v>22.838231442049981</v>
      </c>
      <c r="CH210" s="75">
        <f t="shared" si="263"/>
        <v>1.2857142857142858</v>
      </c>
      <c r="CI210" s="75">
        <f t="shared" si="264"/>
        <v>0.39256054678449825</v>
      </c>
      <c r="CJ210" s="75">
        <f t="shared" si="265"/>
        <v>38.128306828686384</v>
      </c>
      <c r="CK210" s="75">
        <f t="shared" si="266"/>
        <v>1.2</v>
      </c>
      <c r="CL210" s="75">
        <f t="shared" si="267"/>
        <v>0.3863062856631167</v>
      </c>
      <c r="CM210" s="75">
        <f t="shared" si="268"/>
        <v>70.710678118654741</v>
      </c>
      <c r="CN210" s="75">
        <f t="shared" si="269"/>
        <v>1.2</v>
      </c>
      <c r="CO210" s="75">
        <f t="shared" si="270"/>
        <v>0.36093089710708631</v>
      </c>
      <c r="CP210">
        <f t="shared" si="271"/>
        <v>3.4879967636200022</v>
      </c>
      <c r="CQ210">
        <f t="shared" si="272"/>
        <v>212.82778758728057</v>
      </c>
      <c r="CR210">
        <f t="shared" si="273"/>
        <v>213</v>
      </c>
    </row>
    <row r="211" spans="1:99" ht="21.75" thickBot="1">
      <c r="A211" s="249"/>
      <c r="B211" s="208" t="s">
        <v>209</v>
      </c>
      <c r="C211" s="212" t="s">
        <v>206</v>
      </c>
      <c r="D211" s="216">
        <v>7</v>
      </c>
      <c r="E211" s="216">
        <v>27</v>
      </c>
      <c r="F211" s="220" t="str">
        <f t="shared" ref="F211:F243" si="275">IF(H211=I211,H211,H211&amp;"-"&amp;I211)</f>
        <v>1-24</v>
      </c>
      <c r="G211" s="220">
        <f t="shared" si="210"/>
        <v>12.5</v>
      </c>
      <c r="H211" s="216">
        <v>1</v>
      </c>
      <c r="I211" s="216">
        <v>24</v>
      </c>
      <c r="J211" s="216">
        <v>1</v>
      </c>
      <c r="K211" s="225">
        <v>17</v>
      </c>
      <c r="L211" s="216" t="s">
        <v>274</v>
      </c>
      <c r="M211" s="216">
        <v>1</v>
      </c>
      <c r="N211" s="220" t="str">
        <f t="shared" si="274"/>
        <v>-</v>
      </c>
      <c r="O211" s="216" t="s">
        <v>257</v>
      </c>
      <c r="P211" s="216" t="s">
        <v>257</v>
      </c>
      <c r="Q211" s="216" t="s">
        <v>257</v>
      </c>
      <c r="R211" s="216" t="s">
        <v>257</v>
      </c>
      <c r="S211" s="216" t="s">
        <v>257</v>
      </c>
      <c r="T211" s="230">
        <v>11</v>
      </c>
      <c r="U211" s="216" t="s">
        <v>326</v>
      </c>
      <c r="V211" s="216">
        <v>1</v>
      </c>
      <c r="W211" s="216">
        <v>4</v>
      </c>
      <c r="X211" s="230">
        <v>9</v>
      </c>
      <c r="Y211" s="216">
        <v>1</v>
      </c>
      <c r="Z211" s="234" t="s">
        <v>248</v>
      </c>
      <c r="AA211" s="216">
        <f>'Способности и классы'!$G$21</f>
        <v>1.75</v>
      </c>
      <c r="AB211" s="216">
        <v>0</v>
      </c>
      <c r="AC211" s="238" t="s">
        <v>529</v>
      </c>
      <c r="AD211" s="238"/>
      <c r="AE211" s="216">
        <v>1.75</v>
      </c>
      <c r="AF211" s="216">
        <v>0</v>
      </c>
      <c r="AG211" s="242"/>
      <c r="AH211" s="246">
        <f t="shared" si="211"/>
        <v>8.4033613445378144E-2</v>
      </c>
      <c r="AI211" s="246">
        <f t="shared" si="212"/>
        <v>5400.0000000000009</v>
      </c>
      <c r="AJ211" s="246">
        <f t="shared" si="213"/>
        <v>15.921543960663218</v>
      </c>
      <c r="AK211" s="246">
        <f t="shared" si="214"/>
        <v>0.35087719298245612</v>
      </c>
      <c r="AL211" s="246">
        <f t="shared" si="215"/>
        <v>89.999999999999986</v>
      </c>
      <c r="AM211" s="246">
        <f t="shared" si="216"/>
        <v>4.5972595812727244</v>
      </c>
      <c r="AN211" s="246">
        <f t="shared" si="217"/>
        <v>0.64814814814814814</v>
      </c>
      <c r="AO211" s="246">
        <f t="shared" si="218"/>
        <v>90</v>
      </c>
      <c r="AP211" s="246">
        <f t="shared" si="219"/>
        <v>4.9697514957666176</v>
      </c>
      <c r="AQ211" s="246">
        <f t="shared" si="220"/>
        <v>0.98039215686274517</v>
      </c>
      <c r="AR211" s="246">
        <f t="shared" si="221"/>
        <v>27</v>
      </c>
      <c r="AS211" s="246">
        <f t="shared" si="222"/>
        <v>3.7669128650627783</v>
      </c>
      <c r="AT211" s="246">
        <f t="shared" si="223"/>
        <v>1.3402061855670104</v>
      </c>
      <c r="AU211" s="246">
        <f t="shared" si="224"/>
        <v>15.000000000000002</v>
      </c>
      <c r="AV211" s="246">
        <f t="shared" si="225"/>
        <v>3.3454906504588671</v>
      </c>
      <c r="AW211" s="246">
        <f t="shared" si="226"/>
        <v>1.7582417582417582</v>
      </c>
      <c r="AX211" s="246">
        <f t="shared" si="227"/>
        <v>12.857142857142859</v>
      </c>
      <c r="AY211" s="246">
        <f t="shared" si="228"/>
        <v>3.4676972531060186</v>
      </c>
      <c r="AZ211" s="246">
        <f t="shared" si="229"/>
        <v>2.2093023255813953</v>
      </c>
      <c r="BA211" s="246">
        <f t="shared" si="230"/>
        <v>8.4375</v>
      </c>
      <c r="BB211" s="246">
        <f t="shared" si="231"/>
        <v>2.8249966880500246</v>
      </c>
      <c r="BC211" s="246">
        <f t="shared" si="232"/>
        <v>2.75</v>
      </c>
      <c r="BD211" s="246">
        <f t="shared" si="233"/>
        <v>16.875</v>
      </c>
      <c r="BE211" s="246">
        <f t="shared" si="234"/>
        <v>5.6042246147902395</v>
      </c>
      <c r="BF211" s="246">
        <f t="shared" si="235"/>
        <v>3.3783783783783781</v>
      </c>
      <c r="BG211" s="246">
        <f t="shared" si="236"/>
        <v>5.4</v>
      </c>
      <c r="BH211" s="246">
        <f t="shared" si="237"/>
        <v>1.5984000000000003</v>
      </c>
      <c r="BI211" s="246">
        <f t="shared" si="238"/>
        <v>4.057971014492753</v>
      </c>
      <c r="BJ211" s="246">
        <f t="shared" si="239"/>
        <v>5.4</v>
      </c>
      <c r="BK211" s="246">
        <f t="shared" si="240"/>
        <v>1.330714285714286</v>
      </c>
      <c r="BL211" s="246">
        <f t="shared" si="241"/>
        <v>4.9206349206349209</v>
      </c>
      <c r="BM211" s="246">
        <f t="shared" si="242"/>
        <v>4.5</v>
      </c>
      <c r="BN211" s="246">
        <f t="shared" si="243"/>
        <v>0.91451612903225799</v>
      </c>
      <c r="BO211" s="246">
        <f t="shared" si="244"/>
        <v>5.9649122807017543</v>
      </c>
      <c r="BP211" s="246">
        <f t="shared" si="245"/>
        <v>4.5</v>
      </c>
      <c r="BQ211" s="246">
        <f t="shared" si="246"/>
        <v>0.75441176470588234</v>
      </c>
      <c r="BR211" s="246">
        <f t="shared" si="247"/>
        <v>7.115384615384615</v>
      </c>
      <c r="BS211" s="246">
        <f t="shared" si="248"/>
        <v>5.9340659340659343</v>
      </c>
      <c r="BT211" s="246">
        <f t="shared" si="249"/>
        <v>0.84158170859850445</v>
      </c>
      <c r="BU211" s="246">
        <f t="shared" si="250"/>
        <v>8.6956521739130448</v>
      </c>
      <c r="BV211" s="246">
        <f t="shared" si="251"/>
        <v>3.8571428571428572</v>
      </c>
      <c r="BW211" s="246">
        <f t="shared" si="252"/>
        <v>0.53259460452737273</v>
      </c>
      <c r="BX211" s="246">
        <f t="shared" si="253"/>
        <v>10.487804878048781</v>
      </c>
      <c r="BY211" s="246">
        <f t="shared" si="254"/>
        <v>3.375</v>
      </c>
      <c r="BZ211" s="246">
        <f t="shared" si="255"/>
        <v>0.49231519073238117</v>
      </c>
      <c r="CA211" s="246">
        <f t="shared" si="256"/>
        <v>13.142857142857142</v>
      </c>
      <c r="CB211" s="246">
        <f t="shared" si="257"/>
        <v>3.375</v>
      </c>
      <c r="CC211" s="246">
        <f t="shared" si="258"/>
        <v>0.50674794351913222</v>
      </c>
      <c r="CD211" s="246">
        <f t="shared" si="259"/>
        <v>16.896551724137932</v>
      </c>
      <c r="CE211" s="246">
        <f t="shared" si="260"/>
        <v>3</v>
      </c>
      <c r="CF211" s="246">
        <f t="shared" si="261"/>
        <v>0.50087490034882143</v>
      </c>
      <c r="CG211" s="246">
        <f t="shared" si="262"/>
        <v>24.074074074074073</v>
      </c>
      <c r="CH211" s="246">
        <f t="shared" si="263"/>
        <v>3</v>
      </c>
      <c r="CI211" s="246">
        <f t="shared" si="264"/>
        <v>0.50823057698905294</v>
      </c>
      <c r="CJ211" s="246">
        <f t="shared" si="265"/>
        <v>38.194444444444443</v>
      </c>
      <c r="CK211" s="246">
        <f t="shared" si="266"/>
        <v>2.7</v>
      </c>
      <c r="CL211" s="246">
        <f t="shared" si="267"/>
        <v>0.48258629129829556</v>
      </c>
      <c r="CM211" s="246">
        <f t="shared" si="268"/>
        <v>71.428571428571431</v>
      </c>
      <c r="CN211" s="246">
        <f t="shared" si="269"/>
        <v>2.7</v>
      </c>
      <c r="CO211" s="246">
        <f t="shared" si="270"/>
        <v>0.44093335205247947</v>
      </c>
      <c r="CP211">
        <f t="shared" si="271"/>
        <v>6.6228303188429791</v>
      </c>
      <c r="CQ211">
        <f t="shared" si="272"/>
        <v>213.01856332322649</v>
      </c>
      <c r="CR211">
        <f t="shared" si="273"/>
        <v>214</v>
      </c>
    </row>
    <row r="212" spans="1:99" ht="21.75" thickTop="1">
      <c r="A212" s="247">
        <v>7</v>
      </c>
      <c r="B212" s="157" t="s">
        <v>209</v>
      </c>
      <c r="C212" s="162" t="s">
        <v>203</v>
      </c>
      <c r="D212" s="167">
        <v>6</v>
      </c>
      <c r="E212" s="167">
        <v>21</v>
      </c>
      <c r="F212" s="172" t="str">
        <f t="shared" si="275"/>
        <v>7-10</v>
      </c>
      <c r="G212" s="172">
        <f t="shared" si="210"/>
        <v>8.5</v>
      </c>
      <c r="H212" s="167">
        <v>7</v>
      </c>
      <c r="I212" s="167">
        <v>10</v>
      </c>
      <c r="J212" s="167">
        <v>1</v>
      </c>
      <c r="K212" s="177">
        <v>12</v>
      </c>
      <c r="L212" s="167" t="s">
        <v>279</v>
      </c>
      <c r="M212" s="167">
        <v>1</v>
      </c>
      <c r="N212" s="172" t="str">
        <f t="shared" si="274"/>
        <v>-</v>
      </c>
      <c r="O212" s="167" t="s">
        <v>257</v>
      </c>
      <c r="P212" s="167" t="s">
        <v>257</v>
      </c>
      <c r="Q212" s="167" t="s">
        <v>257</v>
      </c>
      <c r="R212" s="167" t="s">
        <v>257</v>
      </c>
      <c r="S212" s="167" t="s">
        <v>257</v>
      </c>
      <c r="T212" s="183">
        <v>16</v>
      </c>
      <c r="U212" s="167" t="s">
        <v>326</v>
      </c>
      <c r="V212" s="167">
        <v>1</v>
      </c>
      <c r="W212" s="167">
        <v>4</v>
      </c>
      <c r="X212" s="183">
        <v>7</v>
      </c>
      <c r="Y212" s="167">
        <v>1</v>
      </c>
      <c r="Z212" s="188" t="s">
        <v>244</v>
      </c>
      <c r="AA212" s="167">
        <f>'Способности и классы'!$G$19</f>
        <v>1.4</v>
      </c>
      <c r="AB212" s="167">
        <v>0</v>
      </c>
      <c r="AC212" s="193" t="s">
        <v>695</v>
      </c>
      <c r="AD212" s="193"/>
      <c r="AE212" s="167">
        <v>1</v>
      </c>
      <c r="AF212" s="167">
        <v>72</v>
      </c>
      <c r="AG212" s="198"/>
      <c r="AH212" s="203">
        <f t="shared" si="211"/>
        <v>0.1234567901234568</v>
      </c>
      <c r="AI212" s="203">
        <f t="shared" si="212"/>
        <v>2099.9999999999995</v>
      </c>
      <c r="AJ212" s="203">
        <f t="shared" si="213"/>
        <v>11.420262287517961</v>
      </c>
      <c r="AK212" s="203">
        <f t="shared" si="214"/>
        <v>0.51948051948051943</v>
      </c>
      <c r="AL212" s="203">
        <f t="shared" si="215"/>
        <v>1680</v>
      </c>
      <c r="AM212" s="203">
        <f t="shared" si="216"/>
        <v>9.229507016002497</v>
      </c>
      <c r="AN212" s="203">
        <f t="shared" si="217"/>
        <v>0.94594594594594594</v>
      </c>
      <c r="AO212" s="203">
        <f t="shared" si="218"/>
        <v>140</v>
      </c>
      <c r="AP212" s="203">
        <f t="shared" si="219"/>
        <v>5.0738200172303696</v>
      </c>
      <c r="AQ212" s="203">
        <f t="shared" si="220"/>
        <v>1.4285714285714286</v>
      </c>
      <c r="AR212" s="203">
        <f t="shared" si="221"/>
        <v>30.000000000000004</v>
      </c>
      <c r="AS212" s="203">
        <f t="shared" si="222"/>
        <v>3.3797744452354288</v>
      </c>
      <c r="AT212" s="203">
        <f t="shared" si="223"/>
        <v>1.9696969696969697</v>
      </c>
      <c r="AU212" s="203">
        <f t="shared" si="224"/>
        <v>26.25</v>
      </c>
      <c r="AV212" s="203">
        <f t="shared" si="225"/>
        <v>3.6506058506668557</v>
      </c>
      <c r="AW212" s="203">
        <f t="shared" si="226"/>
        <v>2.5806451612903225</v>
      </c>
      <c r="AX212" s="203">
        <f t="shared" si="227"/>
        <v>11.666666666666666</v>
      </c>
      <c r="AY212" s="203">
        <f t="shared" si="228"/>
        <v>2.5675065505347265</v>
      </c>
      <c r="AZ212" s="203">
        <f t="shared" si="229"/>
        <v>3.2758620689655173</v>
      </c>
      <c r="BA212" s="203">
        <f t="shared" si="230"/>
        <v>10.5</v>
      </c>
      <c r="BB212" s="203">
        <f t="shared" si="231"/>
        <v>2.4662912439272588</v>
      </c>
      <c r="BC212" s="203">
        <f t="shared" si="232"/>
        <v>4.0740740740740735</v>
      </c>
      <c r="BD212" s="203">
        <f t="shared" si="233"/>
        <v>26.25</v>
      </c>
      <c r="BE212" s="203">
        <f t="shared" si="234"/>
        <v>5.870098211480844</v>
      </c>
      <c r="BF212" s="203">
        <f t="shared" si="235"/>
        <v>4.9019607843137258</v>
      </c>
      <c r="BG212" s="203">
        <f t="shared" si="236"/>
        <v>7</v>
      </c>
      <c r="BH212" s="203">
        <f t="shared" si="237"/>
        <v>1.4279999999999999</v>
      </c>
      <c r="BI212" s="203">
        <f t="shared" si="238"/>
        <v>5.957446808510638</v>
      </c>
      <c r="BJ212" s="203">
        <f t="shared" si="239"/>
        <v>7</v>
      </c>
      <c r="BK212" s="203">
        <f t="shared" si="240"/>
        <v>1.175</v>
      </c>
      <c r="BL212" s="203">
        <f t="shared" si="241"/>
        <v>7.2093023255813957</v>
      </c>
      <c r="BM212" s="203">
        <f t="shared" si="242"/>
        <v>7</v>
      </c>
      <c r="BN212" s="203">
        <f t="shared" si="243"/>
        <v>0.97096774193548385</v>
      </c>
      <c r="BO212" s="203">
        <f t="shared" si="244"/>
        <v>8.717948717948719</v>
      </c>
      <c r="BP212" s="203">
        <f t="shared" si="245"/>
        <v>7</v>
      </c>
      <c r="BQ212" s="203">
        <f t="shared" si="246"/>
        <v>0.80294117647058816</v>
      </c>
      <c r="BR212" s="203">
        <f t="shared" si="247"/>
        <v>11.746031746031747</v>
      </c>
      <c r="BS212" s="203">
        <f t="shared" si="248"/>
        <v>8.0769230769230766</v>
      </c>
      <c r="BT212" s="203">
        <f t="shared" si="249"/>
        <v>0.70062727100994182</v>
      </c>
      <c r="BU212" s="203">
        <f t="shared" si="250"/>
        <v>16.129032258064512</v>
      </c>
      <c r="BV212" s="203">
        <f t="shared" si="251"/>
        <v>5.25</v>
      </c>
      <c r="BW212" s="203">
        <f t="shared" si="252"/>
        <v>0.41901253902513286</v>
      </c>
      <c r="BX212" s="203">
        <f t="shared" si="253"/>
        <v>21.938775510204085</v>
      </c>
      <c r="BY212" s="203">
        <f t="shared" si="254"/>
        <v>5.25</v>
      </c>
      <c r="BZ212" s="203">
        <f t="shared" si="255"/>
        <v>0.40911162899315867</v>
      </c>
      <c r="CA212" s="203">
        <f t="shared" si="256"/>
        <v>31.944444444444446</v>
      </c>
      <c r="CB212" s="203">
        <f t="shared" si="257"/>
        <v>5.25</v>
      </c>
      <c r="CC212" s="203">
        <f t="shared" si="258"/>
        <v>0.40539835481530573</v>
      </c>
      <c r="CD212" s="203">
        <f t="shared" si="259"/>
        <v>49</v>
      </c>
      <c r="CE212" s="203">
        <f t="shared" si="260"/>
        <v>4.2</v>
      </c>
      <c r="CF212" s="203">
        <f t="shared" si="261"/>
        <v>0.37430125575735829</v>
      </c>
      <c r="CG212" s="203">
        <f t="shared" si="262"/>
        <v>81.249999999999986</v>
      </c>
      <c r="CH212" s="203">
        <f t="shared" si="263"/>
        <v>4.2</v>
      </c>
      <c r="CI212" s="203">
        <f t="shared" si="264"/>
        <v>0.38182417692038234</v>
      </c>
      <c r="CJ212" s="203">
        <f t="shared" si="265"/>
        <v>152.77777777777777</v>
      </c>
      <c r="CK212" s="203">
        <f t="shared" si="266"/>
        <v>4.2</v>
      </c>
      <c r="CL212" s="203">
        <f t="shared" si="267"/>
        <v>0.37220054349365772</v>
      </c>
      <c r="CM212" s="203">
        <f t="shared" si="268"/>
        <v>375.00000000000006</v>
      </c>
      <c r="CN212" s="203">
        <f t="shared" si="269"/>
        <v>3.5</v>
      </c>
      <c r="CO212" s="203">
        <f t="shared" si="270"/>
        <v>0.3108201703685422</v>
      </c>
      <c r="CP212">
        <f t="shared" si="271"/>
        <v>2.4397129554079973</v>
      </c>
      <c r="CQ212">
        <f t="shared" si="272"/>
        <v>214.8681736436678</v>
      </c>
      <c r="CR212">
        <f t="shared" si="273"/>
        <v>215</v>
      </c>
    </row>
    <row r="213" spans="1:99" ht="21">
      <c r="A213" s="248"/>
      <c r="B213" s="83" t="s">
        <v>230</v>
      </c>
      <c r="C213" s="91" t="s">
        <v>228</v>
      </c>
      <c r="D213" s="45">
        <v>6</v>
      </c>
      <c r="E213" s="45">
        <v>30</v>
      </c>
      <c r="F213" s="46">
        <f t="shared" si="275"/>
        <v>12</v>
      </c>
      <c r="G213" s="46">
        <f t="shared" si="210"/>
        <v>12</v>
      </c>
      <c r="H213" s="45">
        <v>12</v>
      </c>
      <c r="I213" s="45">
        <v>12</v>
      </c>
      <c r="J213" s="45">
        <v>1</v>
      </c>
      <c r="K213" s="109">
        <v>10</v>
      </c>
      <c r="L213" s="45" t="s">
        <v>279</v>
      </c>
      <c r="M213" s="45">
        <v>1</v>
      </c>
      <c r="N213" s="46" t="str">
        <f t="shared" si="274"/>
        <v>-</v>
      </c>
      <c r="O213" s="45" t="s">
        <v>257</v>
      </c>
      <c r="P213" s="45" t="s">
        <v>257</v>
      </c>
      <c r="Q213" s="45" t="s">
        <v>257</v>
      </c>
      <c r="R213" s="45" t="s">
        <v>257</v>
      </c>
      <c r="S213" s="45" t="s">
        <v>257</v>
      </c>
      <c r="T213" s="100">
        <v>15</v>
      </c>
      <c r="U213" s="45" t="s">
        <v>326</v>
      </c>
      <c r="V213" s="45">
        <v>1</v>
      </c>
      <c r="W213" s="45">
        <v>8</v>
      </c>
      <c r="X213" s="100">
        <v>1</v>
      </c>
      <c r="Y213" s="45">
        <v>1</v>
      </c>
      <c r="Z213" s="47" t="s">
        <v>253</v>
      </c>
      <c r="AA213" s="45">
        <f>'Способности и классы'!$G$17</f>
        <v>1.3</v>
      </c>
      <c r="AB213" s="45">
        <v>0</v>
      </c>
      <c r="AC213" s="48" t="s">
        <v>786</v>
      </c>
      <c r="AD213" s="48"/>
      <c r="AE213" s="45">
        <f>1.66*1.33</f>
        <v>2.2078000000000002</v>
      </c>
      <c r="AF213" s="45">
        <v>0</v>
      </c>
      <c r="AG213" s="49"/>
      <c r="AH213" s="50">
        <f t="shared" si="211"/>
        <v>8.6956521739130432E-2</v>
      </c>
      <c r="AI213" s="50">
        <f t="shared" si="212"/>
        <v>1200</v>
      </c>
      <c r="AJ213" s="50">
        <f t="shared" si="213"/>
        <v>10.838514715804344</v>
      </c>
      <c r="AK213" s="50">
        <f t="shared" si="214"/>
        <v>0.36697247706422015</v>
      </c>
      <c r="AL213" s="50">
        <f t="shared" si="215"/>
        <v>1200</v>
      </c>
      <c r="AM213" s="50">
        <f t="shared" si="216"/>
        <v>9.2576473228468714</v>
      </c>
      <c r="AN213" s="50">
        <f t="shared" si="217"/>
        <v>0.67307692307692302</v>
      </c>
      <c r="AO213" s="50">
        <f t="shared" si="218"/>
        <v>200</v>
      </c>
      <c r="AP213" s="50">
        <f t="shared" si="219"/>
        <v>6.3637589502936214</v>
      </c>
      <c r="AQ213" s="50">
        <f t="shared" si="220"/>
        <v>1.0204081632653061</v>
      </c>
      <c r="AR213" s="50">
        <f t="shared" si="221"/>
        <v>30</v>
      </c>
      <c r="AS213" s="50">
        <f t="shared" si="222"/>
        <v>3.8666862331849341</v>
      </c>
      <c r="AT213" s="50">
        <f t="shared" si="223"/>
        <v>1.3978494623655913</v>
      </c>
      <c r="AU213" s="50">
        <f t="shared" si="224"/>
        <v>15</v>
      </c>
      <c r="AV213" s="50">
        <f t="shared" si="225"/>
        <v>3.2757852845950133</v>
      </c>
      <c r="AW213" s="50">
        <f t="shared" si="226"/>
        <v>1.8181818181818181</v>
      </c>
      <c r="AX213" s="50">
        <f t="shared" si="227"/>
        <v>15</v>
      </c>
      <c r="AY213" s="50">
        <f t="shared" si="228"/>
        <v>3.7392432456467106</v>
      </c>
      <c r="AZ213" s="50">
        <f t="shared" si="229"/>
        <v>2.3170731707317076</v>
      </c>
      <c r="BA213" s="50">
        <f t="shared" si="230"/>
        <v>15</v>
      </c>
      <c r="BB213" s="50">
        <f t="shared" si="231"/>
        <v>4.252481379498894</v>
      </c>
      <c r="BC213" s="50">
        <f t="shared" si="232"/>
        <v>2.8571428571428572</v>
      </c>
      <c r="BD213" s="50">
        <f t="shared" si="233"/>
        <v>24.999999999999996</v>
      </c>
      <c r="BE213" s="50">
        <f t="shared" si="234"/>
        <v>7.8506867759606891</v>
      </c>
      <c r="BF213" s="50">
        <f t="shared" si="235"/>
        <v>3.5211267605633805</v>
      </c>
      <c r="BG213" s="50">
        <f t="shared" si="236"/>
        <v>10</v>
      </c>
      <c r="BH213" s="50">
        <f t="shared" si="237"/>
        <v>2.84</v>
      </c>
      <c r="BI213" s="50">
        <f t="shared" si="238"/>
        <v>4.2424242424242422</v>
      </c>
      <c r="BJ213" s="50">
        <f t="shared" si="239"/>
        <v>10</v>
      </c>
      <c r="BK213" s="50">
        <f t="shared" si="240"/>
        <v>2.3571428571428572</v>
      </c>
      <c r="BL213" s="50">
        <f t="shared" si="241"/>
        <v>5.646630236794171</v>
      </c>
      <c r="BM213" s="50">
        <f t="shared" si="242"/>
        <v>7.5</v>
      </c>
      <c r="BN213" s="50">
        <f t="shared" si="243"/>
        <v>1.328225806451613</v>
      </c>
      <c r="BO213" s="50">
        <f t="shared" si="244"/>
        <v>7.7272727272727266</v>
      </c>
      <c r="BP213" s="50">
        <f t="shared" si="245"/>
        <v>7.5</v>
      </c>
      <c r="BQ213" s="50">
        <f t="shared" si="246"/>
        <v>0.97058823529411775</v>
      </c>
      <c r="BR213" s="50">
        <f t="shared" si="247"/>
        <v>10.571428571428571</v>
      </c>
      <c r="BS213" s="50">
        <f t="shared" si="248"/>
        <v>7.5</v>
      </c>
      <c r="BT213" s="50">
        <f t="shared" si="249"/>
        <v>0.72174071331175638</v>
      </c>
      <c r="BU213" s="50">
        <f t="shared" si="250"/>
        <v>15.15151515151515</v>
      </c>
      <c r="BV213" s="50">
        <f t="shared" si="251"/>
        <v>6</v>
      </c>
      <c r="BW213" s="50">
        <f t="shared" si="252"/>
        <v>0.48776852118975506</v>
      </c>
      <c r="BX213" s="50">
        <f t="shared" si="253"/>
        <v>22.051282051282051</v>
      </c>
      <c r="BY213" s="50">
        <f t="shared" si="254"/>
        <v>6</v>
      </c>
      <c r="BZ213" s="50">
        <f t="shared" si="255"/>
        <v>0.44330066098294524</v>
      </c>
      <c r="CA213" s="50">
        <f t="shared" si="256"/>
        <v>33.823529411764703</v>
      </c>
      <c r="CB213" s="50">
        <f t="shared" si="257"/>
        <v>6</v>
      </c>
      <c r="CC213" s="50">
        <f t="shared" si="258"/>
        <v>0.42117847089782035</v>
      </c>
      <c r="CD213" s="50">
        <f t="shared" si="259"/>
        <v>58.333333333333329</v>
      </c>
      <c r="CE213" s="50">
        <f t="shared" si="260"/>
        <v>5</v>
      </c>
      <c r="CF213" s="50">
        <f t="shared" si="261"/>
        <v>0.37430125575735829</v>
      </c>
      <c r="CG213" s="50">
        <f t="shared" si="262"/>
        <v>113.04347826086961</v>
      </c>
      <c r="CH213" s="50">
        <f t="shared" si="263"/>
        <v>5</v>
      </c>
      <c r="CI213" s="50">
        <f t="shared" si="264"/>
        <v>0.36296141556177725</v>
      </c>
      <c r="CJ213" s="50">
        <f t="shared" si="265"/>
        <v>323.52941176470597</v>
      </c>
      <c r="CK213" s="50">
        <f t="shared" si="266"/>
        <v>5</v>
      </c>
      <c r="CL213" s="50">
        <f t="shared" si="267"/>
        <v>0.31768043223834613</v>
      </c>
      <c r="CM213" s="50">
        <f t="shared" si="268"/>
        <v>999.99999999999909</v>
      </c>
      <c r="CN213" s="50">
        <f t="shared" si="269"/>
        <v>5</v>
      </c>
      <c r="CO213" s="50">
        <f t="shared" si="270"/>
        <v>0.2659147948472495</v>
      </c>
      <c r="CP213">
        <f t="shared" si="271"/>
        <v>6.913195671479194</v>
      </c>
      <c r="CQ213">
        <f t="shared" si="272"/>
        <v>216.70630129719561</v>
      </c>
      <c r="CR213">
        <f t="shared" si="273"/>
        <v>217</v>
      </c>
    </row>
    <row r="214" spans="1:99" ht="21">
      <c r="A214" s="248"/>
      <c r="B214" s="125" t="s">
        <v>31</v>
      </c>
      <c r="C214" s="92" t="s">
        <v>49</v>
      </c>
      <c r="D214" s="63">
        <v>7</v>
      </c>
      <c r="E214" s="63">
        <v>17</v>
      </c>
      <c r="F214" s="64" t="str">
        <f t="shared" si="275"/>
        <v>9-13</v>
      </c>
      <c r="G214" s="64">
        <f t="shared" si="210"/>
        <v>11</v>
      </c>
      <c r="H214" s="63">
        <v>9</v>
      </c>
      <c r="I214" s="63">
        <v>13</v>
      </c>
      <c r="J214" s="63">
        <v>1</v>
      </c>
      <c r="K214" s="110">
        <v>14</v>
      </c>
      <c r="L214" s="63" t="s">
        <v>272</v>
      </c>
      <c r="M214" s="63">
        <v>1</v>
      </c>
      <c r="N214" s="64" t="str">
        <f t="shared" si="274"/>
        <v>-</v>
      </c>
      <c r="O214" s="63" t="s">
        <v>257</v>
      </c>
      <c r="P214" s="63" t="s">
        <v>257</v>
      </c>
      <c r="Q214" s="63" t="s">
        <v>257</v>
      </c>
      <c r="R214" s="63" t="s">
        <v>257</v>
      </c>
      <c r="S214" s="63" t="s">
        <v>257</v>
      </c>
      <c r="T214" s="101">
        <v>16</v>
      </c>
      <c r="U214" s="63" t="s">
        <v>320</v>
      </c>
      <c r="V214" s="63">
        <v>1</v>
      </c>
      <c r="W214" s="63">
        <v>4</v>
      </c>
      <c r="X214" s="101">
        <v>12</v>
      </c>
      <c r="Y214" s="63">
        <v>1</v>
      </c>
      <c r="Z214" s="65" t="s">
        <v>233</v>
      </c>
      <c r="AA214" s="63">
        <f>'Способности и классы'!$G$28</f>
        <v>1.1499999999999999</v>
      </c>
      <c r="AB214" s="63">
        <v>0</v>
      </c>
      <c r="AC214" s="66" t="s">
        <v>490</v>
      </c>
      <c r="AD214" s="66"/>
      <c r="AE214" s="63">
        <v>2</v>
      </c>
      <c r="AF214" s="63">
        <v>0</v>
      </c>
      <c r="AG214" s="67"/>
      <c r="AH214" s="68">
        <f t="shared" si="211"/>
        <v>9.5238095238095233E-2</v>
      </c>
      <c r="AI214" s="68">
        <f t="shared" si="212"/>
        <v>13599.999999999987</v>
      </c>
      <c r="AJ214" s="68">
        <f t="shared" si="213"/>
        <v>19.439363995610133</v>
      </c>
      <c r="AK214" s="68">
        <f t="shared" si="214"/>
        <v>0.4</v>
      </c>
      <c r="AL214" s="68">
        <f t="shared" si="215"/>
        <v>13599.999999999987</v>
      </c>
      <c r="AM214" s="68">
        <f t="shared" si="216"/>
        <v>17.626119175289315</v>
      </c>
      <c r="AN214" s="68">
        <f t="shared" si="217"/>
        <v>0.73684210526315785</v>
      </c>
      <c r="AO214" s="68">
        <f t="shared" si="218"/>
        <v>113.33333333333334</v>
      </c>
      <c r="AP214" s="68">
        <f t="shared" si="219"/>
        <v>5.1377095535892865</v>
      </c>
      <c r="AQ214" s="68">
        <f t="shared" si="220"/>
        <v>1.1111111111111112</v>
      </c>
      <c r="AR214" s="68">
        <f t="shared" si="221"/>
        <v>85.000000000000014</v>
      </c>
      <c r="AS214" s="68">
        <f t="shared" si="222"/>
        <v>5.668453313618385</v>
      </c>
      <c r="AT214" s="68">
        <f t="shared" si="223"/>
        <v>1.5294117647058822</v>
      </c>
      <c r="AU214" s="68">
        <f t="shared" si="224"/>
        <v>56.666666666666657</v>
      </c>
      <c r="AV214" s="68">
        <f t="shared" si="225"/>
        <v>6.0869764293351798</v>
      </c>
      <c r="AW214" s="68">
        <f t="shared" si="226"/>
        <v>2</v>
      </c>
      <c r="AX214" s="68">
        <f t="shared" si="227"/>
        <v>21.25</v>
      </c>
      <c r="AY214" s="68">
        <f t="shared" si="228"/>
        <v>4.3798131854567908</v>
      </c>
      <c r="AZ214" s="68">
        <f t="shared" si="229"/>
        <v>2.5333333333333332</v>
      </c>
      <c r="BA214" s="68">
        <f t="shared" si="230"/>
        <v>17</v>
      </c>
      <c r="BB214" s="68">
        <f t="shared" si="231"/>
        <v>4.3725657882519693</v>
      </c>
      <c r="BC214" s="68">
        <f t="shared" si="232"/>
        <v>3.1428571428571428</v>
      </c>
      <c r="BD214" s="68">
        <f t="shared" si="233"/>
        <v>21.25</v>
      </c>
      <c r="BE214" s="68">
        <f t="shared" si="234"/>
        <v>6.145151282520418</v>
      </c>
      <c r="BF214" s="68">
        <f t="shared" si="235"/>
        <v>3.8461538461538463</v>
      </c>
      <c r="BG214" s="68">
        <f t="shared" si="236"/>
        <v>8.0952380952380967</v>
      </c>
      <c r="BH214" s="68">
        <f t="shared" si="237"/>
        <v>2.1047619047619053</v>
      </c>
      <c r="BI214" s="68">
        <f t="shared" si="238"/>
        <v>4.666666666666667</v>
      </c>
      <c r="BJ214" s="68">
        <f t="shared" si="239"/>
        <v>7.0833333333333321</v>
      </c>
      <c r="BK214" s="68">
        <f t="shared" si="240"/>
        <v>1.5178571428571426</v>
      </c>
      <c r="BL214" s="68">
        <f t="shared" si="241"/>
        <v>5.5357142857142865</v>
      </c>
      <c r="BM214" s="68">
        <f t="shared" si="242"/>
        <v>6.2962962962962958</v>
      </c>
      <c r="BN214" s="68">
        <f t="shared" si="243"/>
        <v>1.1373954599761049</v>
      </c>
      <c r="BO214" s="68">
        <f t="shared" si="244"/>
        <v>6.666666666666667</v>
      </c>
      <c r="BP214" s="68">
        <f t="shared" si="245"/>
        <v>5.666666666666667</v>
      </c>
      <c r="BQ214" s="68">
        <f t="shared" si="246"/>
        <v>0.85</v>
      </c>
      <c r="BR214" s="68">
        <f t="shared" si="247"/>
        <v>8.0434782608695663</v>
      </c>
      <c r="BS214" s="68">
        <f t="shared" si="248"/>
        <v>6.5384615384615383</v>
      </c>
      <c r="BT214" s="68">
        <f t="shared" si="249"/>
        <v>0.82135347134500236</v>
      </c>
      <c r="BU214" s="68">
        <f t="shared" si="250"/>
        <v>9.7560975609756113</v>
      </c>
      <c r="BV214" s="68">
        <f t="shared" si="251"/>
        <v>4.25</v>
      </c>
      <c r="BW214" s="68">
        <f t="shared" si="252"/>
        <v>0.52518512445442944</v>
      </c>
      <c r="BX214" s="68">
        <f t="shared" si="253"/>
        <v>13.271604938271604</v>
      </c>
      <c r="BY214" s="68">
        <f t="shared" si="254"/>
        <v>4.25</v>
      </c>
      <c r="BZ214" s="68">
        <f t="shared" si="255"/>
        <v>0.49081285387663676</v>
      </c>
      <c r="CA214" s="68">
        <f t="shared" si="256"/>
        <v>18.548387096774189</v>
      </c>
      <c r="CB214" s="68">
        <f t="shared" si="257"/>
        <v>4.25</v>
      </c>
      <c r="CC214" s="68">
        <f t="shared" si="258"/>
        <v>0.47867570941359533</v>
      </c>
      <c r="CD214" s="68">
        <f t="shared" si="259"/>
        <v>26.923076923076927</v>
      </c>
      <c r="CE214" s="68">
        <f t="shared" si="260"/>
        <v>3.4</v>
      </c>
      <c r="CF214" s="68">
        <f t="shared" si="261"/>
        <v>0.43706063259245143</v>
      </c>
      <c r="CG214" s="68">
        <f t="shared" si="262"/>
        <v>41.269841269841272</v>
      </c>
      <c r="CH214" s="68">
        <f t="shared" si="263"/>
        <v>3.4</v>
      </c>
      <c r="CI214" s="68">
        <f t="shared" si="264"/>
        <v>0.44427306961239699</v>
      </c>
      <c r="CJ214" s="68">
        <f t="shared" si="265"/>
        <v>68.75</v>
      </c>
      <c r="CK214" s="68">
        <f t="shared" si="266"/>
        <v>3.4</v>
      </c>
      <c r="CL214" s="68">
        <f t="shared" si="267"/>
        <v>0.4374281309231593</v>
      </c>
      <c r="CM214" s="68">
        <f t="shared" si="268"/>
        <v>136.36363636363635</v>
      </c>
      <c r="CN214" s="68">
        <f t="shared" si="269"/>
        <v>2.8333333333333335</v>
      </c>
      <c r="CO214" s="68">
        <f t="shared" si="270"/>
        <v>0.37966431059063793</v>
      </c>
      <c r="CP214">
        <f t="shared" si="271"/>
        <v>7.0396969829571647</v>
      </c>
      <c r="CQ214">
        <f t="shared" si="272"/>
        <v>218.28384055907875</v>
      </c>
      <c r="CR214">
        <f t="shared" si="273"/>
        <v>219</v>
      </c>
    </row>
    <row r="215" spans="1:99" ht="21">
      <c r="A215" s="248"/>
      <c r="B215" s="78" t="s">
        <v>99</v>
      </c>
      <c r="C215" s="86" t="s">
        <v>293</v>
      </c>
      <c r="D215" s="57">
        <v>7</v>
      </c>
      <c r="E215" s="57">
        <v>20</v>
      </c>
      <c r="F215" s="58" t="str">
        <f t="shared" si="275"/>
        <v>3-13</v>
      </c>
      <c r="G215" s="58">
        <f t="shared" si="210"/>
        <v>8</v>
      </c>
      <c r="H215" s="57">
        <v>3</v>
      </c>
      <c r="I215" s="57">
        <v>13</v>
      </c>
      <c r="J215" s="57">
        <v>3</v>
      </c>
      <c r="K215" s="104">
        <v>13</v>
      </c>
      <c r="L215" s="57" t="s">
        <v>294</v>
      </c>
      <c r="M215" s="57">
        <v>1</v>
      </c>
      <c r="N215" s="58" t="str">
        <f t="shared" si="274"/>
        <v>-</v>
      </c>
      <c r="O215" s="57" t="s">
        <v>257</v>
      </c>
      <c r="P215" s="57" t="s">
        <v>257</v>
      </c>
      <c r="Q215" s="57" t="s">
        <v>257</v>
      </c>
      <c r="R215" s="57" t="s">
        <v>257</v>
      </c>
      <c r="S215" s="57" t="s">
        <v>257</v>
      </c>
      <c r="T215" s="95">
        <v>9</v>
      </c>
      <c r="U215" s="57" t="s">
        <v>325</v>
      </c>
      <c r="V215" s="57">
        <v>1</v>
      </c>
      <c r="W215" s="57">
        <v>5</v>
      </c>
      <c r="X215" s="95">
        <v>12</v>
      </c>
      <c r="Y215" s="57">
        <v>1</v>
      </c>
      <c r="Z215" s="59" t="s">
        <v>255</v>
      </c>
      <c r="AA215" s="57">
        <f>'Способности и классы'!$G$14</f>
        <v>1.5</v>
      </c>
      <c r="AB215" s="57">
        <v>0</v>
      </c>
      <c r="AC215" s="60" t="s">
        <v>799</v>
      </c>
      <c r="AD215" s="60" t="s">
        <v>598</v>
      </c>
      <c r="AE215" s="57">
        <f>1.25*1.6</f>
        <v>2</v>
      </c>
      <c r="AF215" s="57">
        <v>0</v>
      </c>
      <c r="AG215" s="61"/>
      <c r="AH215" s="62">
        <f t="shared" si="211"/>
        <v>6.7476383265856962E-2</v>
      </c>
      <c r="AI215" s="62">
        <f t="shared" si="212"/>
        <v>15999.999999999985</v>
      </c>
      <c r="AJ215" s="62">
        <f t="shared" si="213"/>
        <v>22.066936565664527</v>
      </c>
      <c r="AK215" s="62">
        <f t="shared" si="214"/>
        <v>0.28099754127151388</v>
      </c>
      <c r="AL215" s="62">
        <f t="shared" si="215"/>
        <v>399.99999999999966</v>
      </c>
      <c r="AM215" s="62">
        <f t="shared" si="216"/>
        <v>7.3650093862041546</v>
      </c>
      <c r="AN215" s="62">
        <f t="shared" si="217"/>
        <v>0.52025269416573761</v>
      </c>
      <c r="AO215" s="62">
        <f t="shared" si="218"/>
        <v>66.666666666666671</v>
      </c>
      <c r="AP215" s="62">
        <f t="shared" si="219"/>
        <v>4.8417312677917339</v>
      </c>
      <c r="AQ215" s="62">
        <f t="shared" si="220"/>
        <v>0.77700077700077708</v>
      </c>
      <c r="AR215" s="62">
        <f t="shared" si="221"/>
        <v>50.000000000000014</v>
      </c>
      <c r="AS215" s="62">
        <f t="shared" si="222"/>
        <v>5.2895584502085935</v>
      </c>
      <c r="AT215" s="62">
        <f t="shared" si="223"/>
        <v>1.075268817204301</v>
      </c>
      <c r="AU215" s="62">
        <f t="shared" si="224"/>
        <v>22.222222222222218</v>
      </c>
      <c r="AV215" s="62">
        <f t="shared" si="225"/>
        <v>4.5460605656619517</v>
      </c>
      <c r="AW215" s="62">
        <f t="shared" si="226"/>
        <v>1.4146772767462423</v>
      </c>
      <c r="AX215" s="62">
        <f t="shared" si="227"/>
        <v>12.5</v>
      </c>
      <c r="AY215" s="62">
        <f t="shared" si="228"/>
        <v>3.9030839912169033</v>
      </c>
      <c r="AZ215" s="62">
        <f t="shared" si="229"/>
        <v>1.7715617715617713</v>
      </c>
      <c r="BA215" s="62">
        <f t="shared" si="230"/>
        <v>10</v>
      </c>
      <c r="BB215" s="62">
        <f t="shared" si="231"/>
        <v>3.8240526884221491</v>
      </c>
      <c r="BC215" s="62">
        <f t="shared" si="232"/>
        <v>2.2121669180492711</v>
      </c>
      <c r="BD215" s="62">
        <f t="shared" si="233"/>
        <v>10</v>
      </c>
      <c r="BE215" s="62">
        <f t="shared" si="234"/>
        <v>4.1920166729830823</v>
      </c>
      <c r="BF215" s="62">
        <f t="shared" si="235"/>
        <v>2.6709401709401708</v>
      </c>
      <c r="BG215" s="62">
        <f t="shared" si="236"/>
        <v>5.7142857142857144</v>
      </c>
      <c r="BH215" s="62">
        <f t="shared" si="237"/>
        <v>2.1394285714285717</v>
      </c>
      <c r="BI215" s="62">
        <f t="shared" si="238"/>
        <v>3.2634032634032635</v>
      </c>
      <c r="BJ215" s="62">
        <f t="shared" si="239"/>
        <v>4.1666666666666661</v>
      </c>
      <c r="BK215" s="62">
        <f t="shared" si="240"/>
        <v>1.276785714285714</v>
      </c>
      <c r="BL215" s="62">
        <f t="shared" si="241"/>
        <v>3.9743589743589745</v>
      </c>
      <c r="BM215" s="62">
        <f t="shared" si="242"/>
        <v>3.1746031746031749</v>
      </c>
      <c r="BN215" s="62">
        <f t="shared" si="243"/>
        <v>0.79877112135176653</v>
      </c>
      <c r="BO215" s="62">
        <f t="shared" si="244"/>
        <v>4.7124047124047115</v>
      </c>
      <c r="BP215" s="62">
        <f t="shared" si="245"/>
        <v>2.8571428571428572</v>
      </c>
      <c r="BQ215" s="62">
        <f t="shared" si="246"/>
        <v>0.60630252100840354</v>
      </c>
      <c r="BR215" s="62">
        <f t="shared" si="247"/>
        <v>5.7498057498057493</v>
      </c>
      <c r="BS215" s="62">
        <f t="shared" si="248"/>
        <v>3.8461538461538458</v>
      </c>
      <c r="BT215" s="62">
        <f t="shared" si="249"/>
        <v>0.68250337802502914</v>
      </c>
      <c r="BU215" s="62">
        <f t="shared" si="250"/>
        <v>6.8376068376068373</v>
      </c>
      <c r="BV215" s="62">
        <f t="shared" si="251"/>
        <v>2.5</v>
      </c>
      <c r="BW215" s="62">
        <f t="shared" si="252"/>
        <v>0.45851422060430874</v>
      </c>
      <c r="BX215" s="62">
        <f t="shared" si="253"/>
        <v>8.4812623274161734</v>
      </c>
      <c r="BY215" s="62">
        <f t="shared" si="254"/>
        <v>2.2222222222222223</v>
      </c>
      <c r="BZ215" s="62">
        <f t="shared" si="255"/>
        <v>0.4329665736076666</v>
      </c>
      <c r="CA215" s="62">
        <f t="shared" si="256"/>
        <v>10.722610722610723</v>
      </c>
      <c r="CB215" s="62">
        <f t="shared" si="257"/>
        <v>2</v>
      </c>
      <c r="CC215" s="62">
        <f t="shared" si="258"/>
        <v>0.43188162629409782</v>
      </c>
      <c r="CD215" s="62">
        <f t="shared" si="259"/>
        <v>8.5964912280701764</v>
      </c>
      <c r="CE215" s="62">
        <f t="shared" si="260"/>
        <v>2</v>
      </c>
      <c r="CF215" s="62">
        <f t="shared" si="261"/>
        <v>0.55806335864713652</v>
      </c>
      <c r="CG215" s="62">
        <f t="shared" si="262"/>
        <v>11.555555555555555</v>
      </c>
      <c r="CH215" s="62">
        <f t="shared" si="263"/>
        <v>1.8181818181818181</v>
      </c>
      <c r="CI215" s="62">
        <f t="shared" si="264"/>
        <v>0.54824553854772529</v>
      </c>
      <c r="CJ215" s="62">
        <f t="shared" si="265"/>
        <v>15.277777777777779</v>
      </c>
      <c r="CK215" s="62">
        <f t="shared" si="266"/>
        <v>1.8181818181818181</v>
      </c>
      <c r="CL215" s="62">
        <f t="shared" si="267"/>
        <v>0.55690832302037696</v>
      </c>
      <c r="CM215" s="62">
        <f t="shared" si="268"/>
        <v>25</v>
      </c>
      <c r="CN215" s="62">
        <f t="shared" si="269"/>
        <v>1.6666666666666667</v>
      </c>
      <c r="CO215" s="62">
        <f t="shared" si="270"/>
        <v>0.50813274815461473</v>
      </c>
      <c r="CP215">
        <f t="shared" si="271"/>
        <v>7.3633623717362138</v>
      </c>
      <c r="CQ215">
        <f t="shared" si="272"/>
        <v>222.24421725384187</v>
      </c>
      <c r="CR215">
        <f t="shared" si="273"/>
        <v>223</v>
      </c>
    </row>
    <row r="216" spans="1:99" ht="60">
      <c r="A216" s="248"/>
      <c r="B216" s="80" t="s">
        <v>167</v>
      </c>
      <c r="C216" s="88" t="s">
        <v>163</v>
      </c>
      <c r="D216" s="38">
        <v>7</v>
      </c>
      <c r="E216" s="38">
        <v>29</v>
      </c>
      <c r="F216" s="39" t="str">
        <f t="shared" si="275"/>
        <v>11-13</v>
      </c>
      <c r="G216" s="39">
        <f t="shared" si="210"/>
        <v>12</v>
      </c>
      <c r="H216" s="40">
        <v>11</v>
      </c>
      <c r="I216" s="40">
        <v>13</v>
      </c>
      <c r="J216" s="40">
        <v>1</v>
      </c>
      <c r="K216" s="106">
        <v>14</v>
      </c>
      <c r="L216" s="38" t="s">
        <v>279</v>
      </c>
      <c r="M216" s="38">
        <v>1</v>
      </c>
      <c r="N216" s="39" t="str">
        <f t="shared" si="274"/>
        <v>-</v>
      </c>
      <c r="O216" s="38" t="s">
        <v>257</v>
      </c>
      <c r="P216" s="38" t="s">
        <v>257</v>
      </c>
      <c r="Q216" s="38" t="s">
        <v>257</v>
      </c>
      <c r="R216" s="38" t="s">
        <v>257</v>
      </c>
      <c r="S216" s="38" t="s">
        <v>257</v>
      </c>
      <c r="T216" s="97">
        <v>10</v>
      </c>
      <c r="U216" s="38" t="s">
        <v>328</v>
      </c>
      <c r="V216" s="38">
        <v>1</v>
      </c>
      <c r="W216" s="38">
        <v>5</v>
      </c>
      <c r="X216" s="97">
        <v>8</v>
      </c>
      <c r="Y216" s="38">
        <v>2</v>
      </c>
      <c r="Z216" s="41" t="s">
        <v>253</v>
      </c>
      <c r="AA216" s="38">
        <f>'Способности и классы'!$G$17</f>
        <v>1.3</v>
      </c>
      <c r="AB216" s="38">
        <v>0</v>
      </c>
      <c r="AC216" s="42" t="s">
        <v>800</v>
      </c>
      <c r="AD216" s="42"/>
      <c r="AE216" s="38">
        <f>1.3*1.5</f>
        <v>1.9500000000000002</v>
      </c>
      <c r="AF216" s="38">
        <v>0</v>
      </c>
      <c r="AG216" s="43"/>
      <c r="AH216" s="44">
        <f t="shared" si="211"/>
        <v>6.1487546190134558E-2</v>
      </c>
      <c r="AI216" s="44">
        <f t="shared" si="212"/>
        <v>3866.6666666666661</v>
      </c>
      <c r="AJ216" s="44">
        <f t="shared" si="213"/>
        <v>15.835704649873106</v>
      </c>
      <c r="AK216" s="44">
        <f t="shared" si="214"/>
        <v>0.25948872704093484</v>
      </c>
      <c r="AL216" s="44">
        <f t="shared" si="215"/>
        <v>72.5</v>
      </c>
      <c r="AM216" s="44">
        <f t="shared" si="216"/>
        <v>4.7066333255740451</v>
      </c>
      <c r="AN216" s="44">
        <f t="shared" si="217"/>
        <v>0.47593725656786845</v>
      </c>
      <c r="AO216" s="44">
        <f t="shared" si="218"/>
        <v>96.666666666666671</v>
      </c>
      <c r="AP216" s="44">
        <f t="shared" si="219"/>
        <v>5.6235594164462368</v>
      </c>
      <c r="AQ216" s="44">
        <f t="shared" si="220"/>
        <v>0.72153753182300762</v>
      </c>
      <c r="AR216" s="44">
        <f t="shared" si="221"/>
        <v>24.166666666666668</v>
      </c>
      <c r="AS216" s="44">
        <f t="shared" si="222"/>
        <v>4.0736445372423837</v>
      </c>
      <c r="AT216" s="44">
        <f t="shared" si="223"/>
        <v>0.98842883391667913</v>
      </c>
      <c r="AU216" s="44">
        <f t="shared" si="224"/>
        <v>13.809523809523812</v>
      </c>
      <c r="AV216" s="44">
        <f t="shared" si="225"/>
        <v>3.737805068696864</v>
      </c>
      <c r="AW216" s="44">
        <f t="shared" si="226"/>
        <v>1.2856486930664499</v>
      </c>
      <c r="AX216" s="44">
        <f t="shared" si="227"/>
        <v>12.083333333333332</v>
      </c>
      <c r="AY216" s="44">
        <f t="shared" si="228"/>
        <v>4.0566288709473657</v>
      </c>
      <c r="AZ216" s="44">
        <f t="shared" si="229"/>
        <v>1.6384181515298053</v>
      </c>
      <c r="BA216" s="44">
        <f t="shared" si="230"/>
        <v>8.0555555555555554</v>
      </c>
      <c r="BB216" s="44">
        <f t="shared" si="231"/>
        <v>3.4359341223987241</v>
      </c>
      <c r="BC216" s="44">
        <f t="shared" si="232"/>
        <v>2.0203050891044212</v>
      </c>
      <c r="BD216" s="44">
        <f t="shared" si="233"/>
        <v>18.125</v>
      </c>
      <c r="BE216" s="44">
        <f t="shared" si="234"/>
        <v>8.0392957268882679</v>
      </c>
      <c r="BF216" s="44">
        <f t="shared" si="235"/>
        <v>2.489812609811787</v>
      </c>
      <c r="BG216" s="44">
        <f t="shared" si="236"/>
        <v>5.8</v>
      </c>
      <c r="BH216" s="44">
        <f t="shared" si="237"/>
        <v>2.329492579940962</v>
      </c>
      <c r="BI216" s="44">
        <f t="shared" si="238"/>
        <v>2.9998469504883829</v>
      </c>
      <c r="BJ216" s="44">
        <f t="shared" si="239"/>
        <v>5.8</v>
      </c>
      <c r="BK216" s="44">
        <f t="shared" si="240"/>
        <v>1.9334319702729317</v>
      </c>
      <c r="BL216" s="44">
        <f t="shared" si="241"/>
        <v>3.5934934781611427</v>
      </c>
      <c r="BM216" s="44">
        <f t="shared" si="242"/>
        <v>4.833333333333333</v>
      </c>
      <c r="BN216" s="44">
        <f t="shared" si="243"/>
        <v>1.3450235439989275</v>
      </c>
      <c r="BO216" s="44">
        <f t="shared" si="244"/>
        <v>4.37120555642593</v>
      </c>
      <c r="BP216" s="44">
        <f t="shared" si="245"/>
        <v>4.1428571428571432</v>
      </c>
      <c r="BQ216" s="44">
        <f t="shared" si="246"/>
        <v>0.94776076974163315</v>
      </c>
      <c r="BR216" s="44">
        <f t="shared" si="247"/>
        <v>5.232590180780452</v>
      </c>
      <c r="BS216" s="44">
        <f t="shared" si="248"/>
        <v>6.3736263736263741</v>
      </c>
      <c r="BT216" s="44">
        <f t="shared" si="249"/>
        <v>1.2061085200793733</v>
      </c>
      <c r="BU216" s="44">
        <f t="shared" si="250"/>
        <v>6.4282434653322493</v>
      </c>
      <c r="BV216" s="44">
        <f t="shared" si="251"/>
        <v>3.625</v>
      </c>
      <c r="BW216" s="44">
        <f t="shared" si="252"/>
        <v>0.64149335608885161</v>
      </c>
      <c r="BX216" s="44">
        <f t="shared" si="253"/>
        <v>8.6625617068437446</v>
      </c>
      <c r="BY216" s="44">
        <f t="shared" si="254"/>
        <v>3.625</v>
      </c>
      <c r="BZ216" s="44">
        <f t="shared" si="255"/>
        <v>0.5801476581830407</v>
      </c>
      <c r="CA216" s="44">
        <f t="shared" si="256"/>
        <v>11.958423505360729</v>
      </c>
      <c r="CB216" s="44">
        <f t="shared" si="257"/>
        <v>3.2222222222222223</v>
      </c>
      <c r="CC216" s="44">
        <f t="shared" si="258"/>
        <v>0.51908774913719846</v>
      </c>
      <c r="CD216" s="44">
        <f t="shared" si="259"/>
        <v>17.677669529663689</v>
      </c>
      <c r="CE216" s="44">
        <f t="shared" si="260"/>
        <v>3.2222222222222223</v>
      </c>
      <c r="CF216" s="44">
        <f t="shared" si="261"/>
        <v>0.50616509268780785</v>
      </c>
      <c r="CG216" s="44">
        <f t="shared" si="262"/>
        <v>26.644603349058315</v>
      </c>
      <c r="CH216" s="44">
        <f t="shared" si="263"/>
        <v>2.9</v>
      </c>
      <c r="CI216" s="44">
        <f t="shared" si="264"/>
        <v>0.48635830922514356</v>
      </c>
      <c r="CJ216" s="44">
        <f t="shared" si="265"/>
        <v>45.753968194423656</v>
      </c>
      <c r="CK216" s="44">
        <f t="shared" si="266"/>
        <v>2.9</v>
      </c>
      <c r="CL216" s="44">
        <f t="shared" si="267"/>
        <v>0.46831874232254689</v>
      </c>
      <c r="CM216" s="44">
        <f t="shared" si="268"/>
        <v>88.38834764831843</v>
      </c>
      <c r="CN216" s="44">
        <f t="shared" si="269"/>
        <v>2.6363636363636362</v>
      </c>
      <c r="CO216" s="44">
        <f t="shared" si="270"/>
        <v>0.41557802460826937</v>
      </c>
      <c r="CP216">
        <f t="shared" si="271"/>
        <v>7.4147855164678491</v>
      </c>
      <c r="CQ216">
        <f t="shared" si="272"/>
        <v>222.86375169839766</v>
      </c>
      <c r="CR216">
        <f t="shared" si="273"/>
        <v>223</v>
      </c>
    </row>
    <row r="217" spans="1:99" ht="45">
      <c r="A217" s="248"/>
      <c r="B217" s="79" t="s">
        <v>142</v>
      </c>
      <c r="C217" s="87" t="s">
        <v>139</v>
      </c>
      <c r="D217" s="32">
        <v>7</v>
      </c>
      <c r="E217" s="32">
        <v>15</v>
      </c>
      <c r="F217" s="33" t="str">
        <f t="shared" si="275"/>
        <v>1-10</v>
      </c>
      <c r="G217" s="33">
        <f t="shared" si="210"/>
        <v>5.5</v>
      </c>
      <c r="H217" s="32">
        <v>1</v>
      </c>
      <c r="I217" s="32">
        <v>10</v>
      </c>
      <c r="J217" s="32">
        <v>2</v>
      </c>
      <c r="K217" s="105">
        <v>20</v>
      </c>
      <c r="L217" s="32" t="s">
        <v>678</v>
      </c>
      <c r="M217" s="32">
        <v>1</v>
      </c>
      <c r="N217" s="33" t="str">
        <f t="shared" si="274"/>
        <v>-</v>
      </c>
      <c r="O217" s="32" t="s">
        <v>257</v>
      </c>
      <c r="P217" s="32" t="s">
        <v>257</v>
      </c>
      <c r="Q217" s="32" t="s">
        <v>257</v>
      </c>
      <c r="R217" s="32" t="s">
        <v>257</v>
      </c>
      <c r="S217" s="32" t="s">
        <v>257</v>
      </c>
      <c r="T217" s="96">
        <v>6</v>
      </c>
      <c r="U217" s="32" t="s">
        <v>314</v>
      </c>
      <c r="V217" s="32">
        <v>1</v>
      </c>
      <c r="W217" s="32">
        <v>4</v>
      </c>
      <c r="X217" s="96">
        <v>12</v>
      </c>
      <c r="Y217" s="32">
        <v>1</v>
      </c>
      <c r="Z217" s="34" t="s">
        <v>238</v>
      </c>
      <c r="AA217" s="32">
        <f>'Способности и классы'!$G$22</f>
        <v>1.3310000000000004</v>
      </c>
      <c r="AB217" s="32">
        <f>'Способности и классы'!H$22</f>
        <v>15</v>
      </c>
      <c r="AC217" s="35" t="s">
        <v>679</v>
      </c>
      <c r="AD217" s="35"/>
      <c r="AE217" s="32">
        <v>6</v>
      </c>
      <c r="AF217" s="32">
        <v>0</v>
      </c>
      <c r="AG217" s="36"/>
      <c r="AH217" s="37">
        <f t="shared" si="211"/>
        <v>9.4339622641509441E-2</v>
      </c>
      <c r="AI217" s="37">
        <f t="shared" si="212"/>
        <v>11999.999999999989</v>
      </c>
      <c r="AJ217" s="37">
        <f t="shared" si="213"/>
        <v>18.885208232967408</v>
      </c>
      <c r="AK217" s="37">
        <f t="shared" si="214"/>
        <v>0.4</v>
      </c>
      <c r="AL217" s="37">
        <f t="shared" si="215"/>
        <v>299.99999999999972</v>
      </c>
      <c r="AM217" s="37">
        <f t="shared" si="216"/>
        <v>6.1750694647058699</v>
      </c>
      <c r="AN217" s="37">
        <f t="shared" si="217"/>
        <v>0.72916666666666674</v>
      </c>
      <c r="AO217" s="37">
        <f t="shared" si="218"/>
        <v>50</v>
      </c>
      <c r="AP217" s="37">
        <f t="shared" si="219"/>
        <v>3.9513594542129238</v>
      </c>
      <c r="AQ217" s="37">
        <f t="shared" si="220"/>
        <v>1.1111111111111112</v>
      </c>
      <c r="AR217" s="37">
        <f t="shared" si="221"/>
        <v>25.000000000000007</v>
      </c>
      <c r="AS217" s="37">
        <f t="shared" si="222"/>
        <v>3.4743455268578844</v>
      </c>
      <c r="AT217" s="37">
        <f t="shared" si="223"/>
        <v>1.5116279069767442</v>
      </c>
      <c r="AU217" s="37">
        <f t="shared" si="224"/>
        <v>12.499999999999998</v>
      </c>
      <c r="AV217" s="37">
        <f t="shared" si="225"/>
        <v>2.8756270219259603</v>
      </c>
      <c r="AW217" s="37">
        <f t="shared" si="226"/>
        <v>2</v>
      </c>
      <c r="AX217" s="37">
        <f t="shared" si="227"/>
        <v>9.375</v>
      </c>
      <c r="AY217" s="37">
        <f t="shared" si="228"/>
        <v>2.6262635157238088</v>
      </c>
      <c r="AZ217" s="37">
        <f t="shared" si="229"/>
        <v>2.5</v>
      </c>
      <c r="BA217" s="37">
        <f t="shared" si="230"/>
        <v>6</v>
      </c>
      <c r="BB217" s="37">
        <f t="shared" si="231"/>
        <v>1.9708960192451623</v>
      </c>
      <c r="BC217" s="37">
        <f t="shared" si="232"/>
        <v>3.1428571428571428</v>
      </c>
      <c r="BD217" s="37">
        <f t="shared" si="233"/>
        <v>6.2499999999999991</v>
      </c>
      <c r="BE217" s="37">
        <f t="shared" si="234"/>
        <v>1.9214434519523096</v>
      </c>
      <c r="BF217" s="37">
        <f t="shared" si="235"/>
        <v>3.7878787878787881</v>
      </c>
      <c r="BG217" s="37">
        <f t="shared" si="236"/>
        <v>3.0612244897959187</v>
      </c>
      <c r="BH217" s="37">
        <f t="shared" si="237"/>
        <v>0.80816326530612248</v>
      </c>
      <c r="BI217" s="37">
        <f t="shared" si="238"/>
        <v>4.666666666666667</v>
      </c>
      <c r="BJ217" s="37">
        <f t="shared" si="239"/>
        <v>2.6785714285714284</v>
      </c>
      <c r="BK217" s="37">
        <f t="shared" si="240"/>
        <v>0.57397959183673464</v>
      </c>
      <c r="BL217" s="37">
        <f t="shared" si="241"/>
        <v>5.5357142857142865</v>
      </c>
      <c r="BM217" s="37">
        <f t="shared" si="242"/>
        <v>2.0833333333333335</v>
      </c>
      <c r="BN217" s="37">
        <f t="shared" si="243"/>
        <v>0.37634408602150538</v>
      </c>
      <c r="BO217" s="37">
        <f t="shared" si="244"/>
        <v>6.8</v>
      </c>
      <c r="BP217" s="37">
        <f t="shared" si="245"/>
        <v>1.6666666666666667</v>
      </c>
      <c r="BQ217" s="37">
        <f t="shared" si="246"/>
        <v>0.24509803921568629</v>
      </c>
      <c r="BR217" s="37">
        <f t="shared" si="247"/>
        <v>8.0434782608695663</v>
      </c>
      <c r="BS217" s="37">
        <f t="shared" si="248"/>
        <v>2.5641025641025639</v>
      </c>
      <c r="BT217" s="37">
        <f t="shared" si="249"/>
        <v>0.33753353325041791</v>
      </c>
      <c r="BU217" s="37">
        <f t="shared" si="250"/>
        <v>10</v>
      </c>
      <c r="BV217" s="37">
        <f t="shared" si="251"/>
        <v>1.5</v>
      </c>
      <c r="BW217" s="37">
        <f t="shared" si="252"/>
        <v>0.22986387610553738</v>
      </c>
      <c r="BX217" s="37">
        <f t="shared" si="253"/>
        <v>11.944444444444445</v>
      </c>
      <c r="BY217" s="37">
        <f t="shared" si="254"/>
        <v>1.3636363636363635</v>
      </c>
      <c r="BZ217" s="37">
        <f t="shared" si="255"/>
        <v>0.25760713460054602</v>
      </c>
      <c r="CA217" s="37">
        <f t="shared" si="256"/>
        <v>15.333333333333334</v>
      </c>
      <c r="CB217" s="37">
        <f t="shared" si="257"/>
        <v>1.25</v>
      </c>
      <c r="CC217" s="37">
        <f t="shared" si="258"/>
        <v>0.2855201203600804</v>
      </c>
      <c r="CD217" s="37">
        <f t="shared" si="259"/>
        <v>18.846153846153847</v>
      </c>
      <c r="CE217" s="37">
        <f t="shared" si="260"/>
        <v>1.25</v>
      </c>
      <c r="CF217" s="37">
        <f t="shared" si="261"/>
        <v>0.33781187519643402</v>
      </c>
      <c r="CG217" s="37">
        <f t="shared" si="262"/>
        <v>26</v>
      </c>
      <c r="CH217" s="37">
        <f t="shared" si="263"/>
        <v>1.1538461538461537</v>
      </c>
      <c r="CI217" s="37">
        <f t="shared" si="264"/>
        <v>0.36335549434617631</v>
      </c>
      <c r="CJ217" s="37">
        <f t="shared" si="265"/>
        <v>34.375</v>
      </c>
      <c r="CK217" s="37">
        <f t="shared" si="266"/>
        <v>1.0714285714285714</v>
      </c>
      <c r="CL217" s="37">
        <f t="shared" si="267"/>
        <v>0.38527705187349098</v>
      </c>
      <c r="CM217" s="37">
        <f t="shared" si="268"/>
        <v>1200</v>
      </c>
      <c r="CN217" s="37">
        <f t="shared" si="269"/>
        <v>1</v>
      </c>
      <c r="CO217" s="37">
        <f t="shared" si="270"/>
        <v>0.16990442448471224</v>
      </c>
      <c r="CP217">
        <f t="shared" si="271"/>
        <v>6.2758501129388424</v>
      </c>
      <c r="CQ217">
        <f t="shared" si="272"/>
        <v>223.48222103568358</v>
      </c>
      <c r="CR217">
        <f t="shared" si="273"/>
        <v>224</v>
      </c>
    </row>
    <row r="218" spans="1:99" ht="30">
      <c r="A218" s="248"/>
      <c r="B218" s="144" t="s">
        <v>52</v>
      </c>
      <c r="C218" s="145" t="s">
        <v>67</v>
      </c>
      <c r="D218" s="146">
        <v>7</v>
      </c>
      <c r="E218" s="146">
        <v>20</v>
      </c>
      <c r="F218" s="147" t="str">
        <f t="shared" si="275"/>
        <v>1-16</v>
      </c>
      <c r="G218" s="147">
        <f t="shared" si="210"/>
        <v>8.5</v>
      </c>
      <c r="H218" s="146">
        <v>1</v>
      </c>
      <c r="I218" s="146">
        <v>16</v>
      </c>
      <c r="J218" s="146">
        <v>1</v>
      </c>
      <c r="K218" s="148">
        <v>13</v>
      </c>
      <c r="L218" s="146" t="s">
        <v>274</v>
      </c>
      <c r="M218" s="146">
        <v>1</v>
      </c>
      <c r="N218" s="147">
        <f t="shared" si="274"/>
        <v>4</v>
      </c>
      <c r="O218" s="146">
        <v>4</v>
      </c>
      <c r="P218" s="146">
        <v>4</v>
      </c>
      <c r="Q218" s="146">
        <v>1</v>
      </c>
      <c r="R218" s="146">
        <v>10</v>
      </c>
      <c r="S218" s="146" t="s">
        <v>279</v>
      </c>
      <c r="T218" s="149">
        <v>8</v>
      </c>
      <c r="U218" s="146" t="s">
        <v>324</v>
      </c>
      <c r="V218" s="146">
        <v>1</v>
      </c>
      <c r="W218" s="146">
        <v>4</v>
      </c>
      <c r="X218" s="149">
        <v>13</v>
      </c>
      <c r="Y218" s="146">
        <v>3</v>
      </c>
      <c r="Z218" s="150" t="s">
        <v>244</v>
      </c>
      <c r="AA218" s="146">
        <f>'Способности и классы'!$G$19</f>
        <v>1.4</v>
      </c>
      <c r="AB218" s="146">
        <v>0</v>
      </c>
      <c r="AC218" s="151" t="s">
        <v>635</v>
      </c>
      <c r="AD218" s="151"/>
      <c r="AE218" s="146">
        <f>1.2*2.3333</f>
        <v>2.79996</v>
      </c>
      <c r="AF218" s="146">
        <v>0</v>
      </c>
      <c r="AG218" s="152"/>
      <c r="AH218" s="153">
        <f t="shared" si="211"/>
        <v>7.1277811011064923E-2</v>
      </c>
      <c r="AI218" s="153">
        <f t="shared" si="212"/>
        <v>15999.999999999985</v>
      </c>
      <c r="AJ218" s="153">
        <f t="shared" si="213"/>
        <v>21.766640637978501</v>
      </c>
      <c r="AK218" s="153">
        <f t="shared" si="214"/>
        <v>0.29992221776084454</v>
      </c>
      <c r="AL218" s="153">
        <f t="shared" si="215"/>
        <v>399.99999999999966</v>
      </c>
      <c r="AM218" s="153">
        <f t="shared" si="216"/>
        <v>7.2341768571498122</v>
      </c>
      <c r="AN218" s="153">
        <f t="shared" si="217"/>
        <v>0.54614214653072712</v>
      </c>
      <c r="AO218" s="153">
        <f t="shared" si="218"/>
        <v>66.666666666666671</v>
      </c>
      <c r="AP218" s="153">
        <f t="shared" si="219"/>
        <v>4.7659116876403615</v>
      </c>
      <c r="AQ218" s="153">
        <f t="shared" si="220"/>
        <v>0.82478609884232257</v>
      </c>
      <c r="AR218" s="153">
        <f t="shared" si="221"/>
        <v>66.666666666666686</v>
      </c>
      <c r="AS218" s="153">
        <f t="shared" si="222"/>
        <v>5.7946467158032195</v>
      </c>
      <c r="AT218" s="153">
        <f t="shared" si="223"/>
        <v>1.1372050756765357</v>
      </c>
      <c r="AU218" s="153">
        <f t="shared" si="224"/>
        <v>33.333333333333343</v>
      </c>
      <c r="AV218" s="153">
        <f t="shared" si="225"/>
        <v>5.4140215229684507</v>
      </c>
      <c r="AW218" s="153">
        <f t="shared" si="226"/>
        <v>1.4899361785538729</v>
      </c>
      <c r="AX218" s="153">
        <f t="shared" si="227"/>
        <v>16.666666666666664</v>
      </c>
      <c r="AY218" s="153">
        <f t="shared" si="228"/>
        <v>4.5229905189884354</v>
      </c>
      <c r="AZ218" s="153">
        <f t="shared" si="229"/>
        <v>1.8913198473453259</v>
      </c>
      <c r="BA218" s="153">
        <f t="shared" si="230"/>
        <v>12.5</v>
      </c>
      <c r="BB218" s="153">
        <f t="shared" si="231"/>
        <v>4.3212799299159785</v>
      </c>
      <c r="BC218" s="153">
        <f t="shared" si="232"/>
        <v>2.3521677633651419</v>
      </c>
      <c r="BD218" s="153">
        <f t="shared" si="233"/>
        <v>10</v>
      </c>
      <c r="BE218" s="153">
        <f t="shared" si="234"/>
        <v>3.9546233019892618</v>
      </c>
      <c r="BF218" s="153">
        <f t="shared" si="235"/>
        <v>2.8301483783805188</v>
      </c>
      <c r="BG218" s="153">
        <f t="shared" si="236"/>
        <v>5.5555555555555562</v>
      </c>
      <c r="BH218" s="153">
        <f t="shared" si="237"/>
        <v>1.9629909152447276</v>
      </c>
      <c r="BI218" s="153">
        <f t="shared" si="238"/>
        <v>3.4395335185764941</v>
      </c>
      <c r="BJ218" s="153">
        <f t="shared" si="239"/>
        <v>4.7619047619047628</v>
      </c>
      <c r="BK218" s="153">
        <f t="shared" si="240"/>
        <v>1.384462380199613</v>
      </c>
      <c r="BL218" s="153">
        <f t="shared" si="241"/>
        <v>4.1622926383438141</v>
      </c>
      <c r="BM218" s="153">
        <f t="shared" si="242"/>
        <v>3.5714285714285712</v>
      </c>
      <c r="BN218" s="153">
        <f t="shared" si="243"/>
        <v>0.85804360282789993</v>
      </c>
      <c r="BO218" s="153">
        <f t="shared" si="244"/>
        <v>5.033310039089046</v>
      </c>
      <c r="BP218" s="153">
        <f t="shared" si="245"/>
        <v>2.7777777777777777</v>
      </c>
      <c r="BQ218" s="153">
        <f t="shared" si="246"/>
        <v>0.55187893378420094</v>
      </c>
      <c r="BR218" s="153">
        <f t="shared" si="247"/>
        <v>6.1034171314331864</v>
      </c>
      <c r="BS218" s="153">
        <f t="shared" si="248"/>
        <v>3.8461538461538458</v>
      </c>
      <c r="BT218" s="153">
        <f t="shared" si="249"/>
        <v>0.64488298693050794</v>
      </c>
      <c r="BU218" s="153">
        <f t="shared" si="250"/>
        <v>8.2774232141881843</v>
      </c>
      <c r="BV218" s="153">
        <f t="shared" si="251"/>
        <v>2.2222222222222223</v>
      </c>
      <c r="BW218" s="153">
        <f t="shared" si="252"/>
        <v>0.3609038809927782</v>
      </c>
      <c r="BX218" s="153">
        <f t="shared" si="253"/>
        <v>11.08306320319371</v>
      </c>
      <c r="BY218" s="153">
        <f t="shared" si="254"/>
        <v>2</v>
      </c>
      <c r="BZ218" s="153">
        <f t="shared" si="255"/>
        <v>0.3429504413611319</v>
      </c>
      <c r="CA218" s="153">
        <f t="shared" si="256"/>
        <v>15.808400227811184</v>
      </c>
      <c r="CB218" s="153">
        <f t="shared" si="257"/>
        <v>2</v>
      </c>
      <c r="CC218" s="153">
        <f t="shared" si="258"/>
        <v>0.35568949311074521</v>
      </c>
      <c r="CD218" s="153">
        <f t="shared" si="259"/>
        <v>23.575135991909722</v>
      </c>
      <c r="CE218" s="153">
        <f t="shared" si="260"/>
        <v>1.8181818181818181</v>
      </c>
      <c r="CF218" s="153">
        <f t="shared" si="261"/>
        <v>0.35881719062984391</v>
      </c>
      <c r="CG218" s="153">
        <f t="shared" si="262"/>
        <v>37.527767497325677</v>
      </c>
      <c r="CH218" s="153">
        <f t="shared" si="263"/>
        <v>1.6666666666666667</v>
      </c>
      <c r="CI218" s="153">
        <f t="shared" si="264"/>
        <v>0.36344291459965772</v>
      </c>
      <c r="CJ218" s="153">
        <f t="shared" si="265"/>
        <v>66.154718344644621</v>
      </c>
      <c r="CK218" s="153">
        <f t="shared" si="266"/>
        <v>1.6666666666666667</v>
      </c>
      <c r="CL218" s="153">
        <f t="shared" si="267"/>
        <v>0.36337427588323706</v>
      </c>
      <c r="CM218" s="153">
        <f t="shared" si="268"/>
        <v>144.33756729740642</v>
      </c>
      <c r="CN218" s="153">
        <f t="shared" si="269"/>
        <v>1.5384615384615385</v>
      </c>
      <c r="CO218" s="153">
        <f t="shared" si="270"/>
        <v>0.3213119039040061</v>
      </c>
      <c r="CP218">
        <f t="shared" si="271"/>
        <v>7.8309296573116542</v>
      </c>
      <c r="CQ218">
        <f t="shared" si="272"/>
        <v>227.78510879731763</v>
      </c>
      <c r="CR218">
        <f t="shared" si="273"/>
        <v>228</v>
      </c>
    </row>
    <row r="219" spans="1:99" ht="45">
      <c r="A219" s="248"/>
      <c r="B219" s="83" t="s">
        <v>230</v>
      </c>
      <c r="C219" s="91" t="s">
        <v>227</v>
      </c>
      <c r="D219" s="45">
        <v>7</v>
      </c>
      <c r="E219" s="45">
        <v>36</v>
      </c>
      <c r="F219" s="46" t="str">
        <f t="shared" si="275"/>
        <v>11-15</v>
      </c>
      <c r="G219" s="46">
        <f t="shared" si="210"/>
        <v>13</v>
      </c>
      <c r="H219" s="45">
        <v>11</v>
      </c>
      <c r="I219" s="45">
        <v>15</v>
      </c>
      <c r="J219" s="45">
        <v>1</v>
      </c>
      <c r="K219" s="109">
        <v>11</v>
      </c>
      <c r="L219" s="45" t="s">
        <v>602</v>
      </c>
      <c r="M219" s="45">
        <v>1</v>
      </c>
      <c r="N219" s="46">
        <f t="shared" si="274"/>
        <v>8</v>
      </c>
      <c r="O219" s="45">
        <v>7</v>
      </c>
      <c r="P219" s="45">
        <v>9</v>
      </c>
      <c r="Q219" s="45">
        <v>1</v>
      </c>
      <c r="R219" s="45">
        <v>12</v>
      </c>
      <c r="S219" s="45" t="s">
        <v>279</v>
      </c>
      <c r="T219" s="100">
        <v>10</v>
      </c>
      <c r="U219" s="45" t="s">
        <v>317</v>
      </c>
      <c r="V219" s="45">
        <v>1</v>
      </c>
      <c r="W219" s="45">
        <v>8</v>
      </c>
      <c r="X219" s="100">
        <v>7</v>
      </c>
      <c r="Y219" s="45">
        <v>2</v>
      </c>
      <c r="Z219" s="47" t="s">
        <v>239</v>
      </c>
      <c r="AA219" s="45">
        <f>'Способности и классы'!$G$13</f>
        <v>1.2</v>
      </c>
      <c r="AB219" s="45">
        <v>0</v>
      </c>
      <c r="AC219" s="48" t="s">
        <v>801</v>
      </c>
      <c r="AD219" s="48"/>
      <c r="AE219" s="45">
        <f>1.2*1.2*1.1</f>
        <v>1.5840000000000001</v>
      </c>
      <c r="AF219" s="45">
        <v>24</v>
      </c>
      <c r="AG219" s="49"/>
      <c r="AH219" s="50">
        <f t="shared" si="211"/>
        <v>5.7024740418269958E-2</v>
      </c>
      <c r="AI219" s="50">
        <f t="shared" si="212"/>
        <v>3599.9999999999991</v>
      </c>
      <c r="AJ219" s="50">
        <f t="shared" si="213"/>
        <v>15.851114238854546</v>
      </c>
      <c r="AK219" s="50">
        <f t="shared" si="214"/>
        <v>0.23969721396154151</v>
      </c>
      <c r="AL219" s="50">
        <f t="shared" si="215"/>
        <v>72</v>
      </c>
      <c r="AM219" s="50">
        <f t="shared" si="216"/>
        <v>4.8013030119749365</v>
      </c>
      <c r="AN219" s="50">
        <f t="shared" si="217"/>
        <v>0.44194173824159216</v>
      </c>
      <c r="AO219" s="50">
        <f t="shared" si="218"/>
        <v>120</v>
      </c>
      <c r="AP219" s="50">
        <f t="shared" si="219"/>
        <v>6.1800255931659951</v>
      </c>
      <c r="AQ219" s="50">
        <f t="shared" si="220"/>
        <v>0.66084745905284814</v>
      </c>
      <c r="AR219" s="50">
        <f t="shared" si="221"/>
        <v>25.714285714285715</v>
      </c>
      <c r="AS219" s="50">
        <f t="shared" si="222"/>
        <v>4.3254300814407083</v>
      </c>
      <c r="AT219" s="50">
        <f t="shared" si="223"/>
        <v>0.91013744113119976</v>
      </c>
      <c r="AU219" s="50">
        <f t="shared" si="224"/>
        <v>14.999999999999998</v>
      </c>
      <c r="AV219" s="50">
        <f t="shared" si="225"/>
        <v>4.0596831507617388</v>
      </c>
      <c r="AW219" s="50">
        <f t="shared" si="226"/>
        <v>1.1909166841036589</v>
      </c>
      <c r="AX219" s="50">
        <f t="shared" si="227"/>
        <v>13.333333333333332</v>
      </c>
      <c r="AY219" s="50">
        <f t="shared" si="228"/>
        <v>4.5254403849526623</v>
      </c>
      <c r="AZ219" s="50">
        <f t="shared" si="229"/>
        <v>1.5095538025330788</v>
      </c>
      <c r="BA219" s="50">
        <f t="shared" si="230"/>
        <v>9</v>
      </c>
      <c r="BB219" s="50">
        <f t="shared" si="231"/>
        <v>3.9896085188854986</v>
      </c>
      <c r="BC219" s="50">
        <f t="shared" si="232"/>
        <v>1.8742589380848245</v>
      </c>
      <c r="BD219" s="50">
        <f t="shared" si="233"/>
        <v>22.5</v>
      </c>
      <c r="BE219" s="50">
        <f t="shared" si="234"/>
        <v>10.601938511994694</v>
      </c>
      <c r="BF219" s="50">
        <f t="shared" si="235"/>
        <v>2.2958012376186607</v>
      </c>
      <c r="BG219" s="50">
        <f t="shared" si="236"/>
        <v>7.2</v>
      </c>
      <c r="BH219" s="50">
        <f t="shared" si="237"/>
        <v>3.1361599959185757</v>
      </c>
      <c r="BI219" s="50">
        <f t="shared" si="238"/>
        <v>2.7885901229892012</v>
      </c>
      <c r="BJ219" s="50">
        <f t="shared" si="239"/>
        <v>7.2</v>
      </c>
      <c r="BK219" s="50">
        <f t="shared" si="240"/>
        <v>2.5819499038754512</v>
      </c>
      <c r="BL219" s="50">
        <f t="shared" si="241"/>
        <v>3.321259123754996</v>
      </c>
      <c r="BM219" s="50">
        <f t="shared" si="242"/>
        <v>6</v>
      </c>
      <c r="BN219" s="50">
        <f t="shared" si="243"/>
        <v>1.8065437764507923</v>
      </c>
      <c r="BO219" s="50">
        <f t="shared" si="244"/>
        <v>4.4521538074708538</v>
      </c>
      <c r="BP219" s="50">
        <f t="shared" si="245"/>
        <v>5.1428571428571432</v>
      </c>
      <c r="BQ219" s="50">
        <f t="shared" si="246"/>
        <v>1.1551391450644108</v>
      </c>
      <c r="BR219" s="50">
        <f t="shared" si="247"/>
        <v>6.0562386351625594</v>
      </c>
      <c r="BS219" s="50">
        <f t="shared" si="248"/>
        <v>5.1428571428571432</v>
      </c>
      <c r="BT219" s="50">
        <f t="shared" si="249"/>
        <v>0.85615304822056193</v>
      </c>
      <c r="BU219" s="50">
        <f t="shared" si="250"/>
        <v>8.417937871268423</v>
      </c>
      <c r="BV219" s="50">
        <f t="shared" si="251"/>
        <v>4.5</v>
      </c>
      <c r="BW219" s="50">
        <f t="shared" si="252"/>
        <v>0.61546770323494204</v>
      </c>
      <c r="BX219" s="50">
        <f t="shared" si="253"/>
        <v>12.065710948818072</v>
      </c>
      <c r="BY219" s="50">
        <f t="shared" si="254"/>
        <v>4.5</v>
      </c>
      <c r="BZ219" s="50">
        <f t="shared" si="255"/>
        <v>0.53986757987674006</v>
      </c>
      <c r="CA219" s="50">
        <f t="shared" si="256"/>
        <v>18.070506630322878</v>
      </c>
      <c r="CB219" s="50">
        <f t="shared" si="257"/>
        <v>4</v>
      </c>
      <c r="CC219" s="50">
        <f t="shared" si="258"/>
        <v>0.47048397027367944</v>
      </c>
      <c r="CD219" s="50">
        <f t="shared" si="259"/>
        <v>27.942122804952273</v>
      </c>
      <c r="CE219" s="50">
        <f t="shared" si="260"/>
        <v>4</v>
      </c>
      <c r="CF219" s="50">
        <f t="shared" si="261"/>
        <v>0.45953673865391947</v>
      </c>
      <c r="CG219" s="50">
        <f t="shared" si="262"/>
        <v>49.026070162267288</v>
      </c>
      <c r="CH219" s="50">
        <f t="shared" si="263"/>
        <v>3.6</v>
      </c>
      <c r="CI219" s="50">
        <f t="shared" si="264"/>
        <v>0.42796623980589821</v>
      </c>
      <c r="CJ219" s="50">
        <f t="shared" si="265"/>
        <v>102.34440254015823</v>
      </c>
      <c r="CK219" s="50">
        <f t="shared" si="266"/>
        <v>3.6</v>
      </c>
      <c r="CL219" s="50">
        <f t="shared" si="267"/>
        <v>0.39830481964345332</v>
      </c>
      <c r="CM219" s="50">
        <f t="shared" si="268"/>
        <v>326.35697593225274</v>
      </c>
      <c r="CN219" s="50">
        <f t="shared" si="269"/>
        <v>3.2727272727272729</v>
      </c>
      <c r="CO219" s="50">
        <f t="shared" si="270"/>
        <v>0.31644936522031825</v>
      </c>
      <c r="CP219">
        <f t="shared" si="271"/>
        <v>5.9387335064569626</v>
      </c>
      <c r="CQ219">
        <f t="shared" si="272"/>
        <v>227.92831692775295</v>
      </c>
      <c r="CR219">
        <f t="shared" si="273"/>
        <v>228</v>
      </c>
    </row>
    <row r="220" spans="1:99" ht="30">
      <c r="A220" s="248"/>
      <c r="B220" s="77" t="s">
        <v>119</v>
      </c>
      <c r="C220" s="85" t="s">
        <v>115</v>
      </c>
      <c r="D220" s="20">
        <v>7</v>
      </c>
      <c r="E220" s="20">
        <v>26</v>
      </c>
      <c r="F220" s="21" t="str">
        <f t="shared" si="275"/>
        <v>16-18</v>
      </c>
      <c r="G220" s="21">
        <f t="shared" si="210"/>
        <v>17</v>
      </c>
      <c r="H220" s="20">
        <v>16</v>
      </c>
      <c r="I220" s="20">
        <v>18</v>
      </c>
      <c r="J220" s="20">
        <v>1</v>
      </c>
      <c r="K220" s="103">
        <v>16</v>
      </c>
      <c r="L220" s="20" t="s">
        <v>274</v>
      </c>
      <c r="M220" s="20">
        <v>1</v>
      </c>
      <c r="N220" s="21">
        <f t="shared" si="274"/>
        <v>13.5</v>
      </c>
      <c r="O220" s="20">
        <v>12</v>
      </c>
      <c r="P220" s="20">
        <v>15</v>
      </c>
      <c r="Q220" s="20">
        <v>1</v>
      </c>
      <c r="R220" s="20">
        <v>14</v>
      </c>
      <c r="S220" s="20" t="s">
        <v>279</v>
      </c>
      <c r="T220" s="94">
        <v>12</v>
      </c>
      <c r="U220" s="20" t="s">
        <v>326</v>
      </c>
      <c r="V220" s="20">
        <v>1</v>
      </c>
      <c r="W220" s="20">
        <v>6</v>
      </c>
      <c r="X220" s="94">
        <v>8</v>
      </c>
      <c r="Y220" s="20">
        <v>1</v>
      </c>
      <c r="Z220" s="22" t="s">
        <v>244</v>
      </c>
      <c r="AA220" s="20">
        <f>'Способности и классы'!$G$19</f>
        <v>1.4</v>
      </c>
      <c r="AB220" s="20">
        <v>0</v>
      </c>
      <c r="AC220" s="23" t="s">
        <v>690</v>
      </c>
      <c r="AD220" s="23"/>
      <c r="AE220" s="20">
        <f>1.2*1.5</f>
        <v>1.7999999999999998</v>
      </c>
      <c r="AF220" s="20">
        <v>0</v>
      </c>
      <c r="AG220" s="24"/>
      <c r="AH220" s="25">
        <f t="shared" si="211"/>
        <v>6.1728395061728399E-2</v>
      </c>
      <c r="AI220" s="25">
        <f t="shared" si="212"/>
        <v>3466.6666666666661</v>
      </c>
      <c r="AJ220" s="25">
        <f t="shared" si="213"/>
        <v>15.394187601090806</v>
      </c>
      <c r="AK220" s="25">
        <f t="shared" si="214"/>
        <v>0.25806451612903225</v>
      </c>
      <c r="AL220" s="25">
        <f t="shared" si="215"/>
        <v>65</v>
      </c>
      <c r="AM220" s="25">
        <f t="shared" si="216"/>
        <v>4.5743131508399628</v>
      </c>
      <c r="AN220" s="25">
        <f t="shared" si="217"/>
        <v>0.47619047619047622</v>
      </c>
      <c r="AO220" s="25">
        <f t="shared" si="218"/>
        <v>173.33333333333334</v>
      </c>
      <c r="AP220" s="25">
        <f t="shared" si="219"/>
        <v>6.7976366954114607</v>
      </c>
      <c r="AQ220" s="25">
        <f t="shared" si="220"/>
        <v>0.71942446043165464</v>
      </c>
      <c r="AR220" s="25">
        <f t="shared" si="221"/>
        <v>21.666666666666668</v>
      </c>
      <c r="AS220" s="25">
        <f t="shared" si="222"/>
        <v>3.9041164299364133</v>
      </c>
      <c r="AT220" s="25">
        <f t="shared" si="223"/>
        <v>0.98484848484848486</v>
      </c>
      <c r="AU220" s="25">
        <f t="shared" si="224"/>
        <v>18.571428571428573</v>
      </c>
      <c r="AV220" s="25">
        <f t="shared" si="225"/>
        <v>4.3424811867344753</v>
      </c>
      <c r="AW220" s="25">
        <f t="shared" si="226"/>
        <v>1.2903225806451613</v>
      </c>
      <c r="AX220" s="25">
        <f t="shared" si="227"/>
        <v>10.833333333333332</v>
      </c>
      <c r="AY220" s="25">
        <f t="shared" si="228"/>
        <v>3.7804185060880187</v>
      </c>
      <c r="AZ220" s="25">
        <f t="shared" si="229"/>
        <v>1.6379310344827587</v>
      </c>
      <c r="BA220" s="25">
        <f t="shared" si="230"/>
        <v>9.6296296296296298</v>
      </c>
      <c r="BB220" s="25">
        <f t="shared" si="231"/>
        <v>3.9465565336244053</v>
      </c>
      <c r="BC220" s="25">
        <f t="shared" si="232"/>
        <v>2.0183486238532109</v>
      </c>
      <c r="BD220" s="25">
        <f t="shared" si="233"/>
        <v>16.25</v>
      </c>
      <c r="BE220" s="25">
        <f t="shared" si="234"/>
        <v>7.2537790578351702</v>
      </c>
      <c r="BF220" s="25">
        <f t="shared" si="235"/>
        <v>2.4752475247524752</v>
      </c>
      <c r="BG220" s="25">
        <f t="shared" si="236"/>
        <v>6.5</v>
      </c>
      <c r="BH220" s="25">
        <f t="shared" si="237"/>
        <v>2.6259999999999999</v>
      </c>
      <c r="BI220" s="25">
        <f t="shared" si="238"/>
        <v>3.010752688172043</v>
      </c>
      <c r="BJ220" s="25">
        <f t="shared" si="239"/>
        <v>5.2</v>
      </c>
      <c r="BK220" s="25">
        <f t="shared" si="240"/>
        <v>1.7271428571428573</v>
      </c>
      <c r="BL220" s="25">
        <f t="shared" si="241"/>
        <v>3.6046511627906979</v>
      </c>
      <c r="BM220" s="25">
        <f t="shared" si="242"/>
        <v>5.2</v>
      </c>
      <c r="BN220" s="25">
        <f t="shared" si="243"/>
        <v>1.4425806451612904</v>
      </c>
      <c r="BO220" s="25">
        <f t="shared" si="244"/>
        <v>4.3589743589743595</v>
      </c>
      <c r="BP220" s="25">
        <f t="shared" si="245"/>
        <v>4.333333333333333</v>
      </c>
      <c r="BQ220" s="25">
        <f t="shared" si="246"/>
        <v>0.99411764705882333</v>
      </c>
      <c r="BR220" s="25">
        <f t="shared" si="247"/>
        <v>5.211267605633803</v>
      </c>
      <c r="BS220" s="25">
        <f t="shared" si="248"/>
        <v>6.6666666666666661</v>
      </c>
      <c r="BT220" s="25">
        <f t="shared" si="249"/>
        <v>1.2636217638382734</v>
      </c>
      <c r="BU220" s="25">
        <f t="shared" si="250"/>
        <v>6.3492063492063497</v>
      </c>
      <c r="BV220" s="25">
        <f t="shared" si="251"/>
        <v>4.333333333333333</v>
      </c>
      <c r="BW220" s="25">
        <f t="shared" si="252"/>
        <v>0.7437544174284475</v>
      </c>
      <c r="BX220" s="25">
        <f t="shared" si="253"/>
        <v>7.8181818181818183</v>
      </c>
      <c r="BY220" s="25">
        <f t="shared" si="254"/>
        <v>3.7142857142857144</v>
      </c>
      <c r="BZ220" s="25">
        <f t="shared" si="255"/>
        <v>0.62803082987856118</v>
      </c>
      <c r="CA220" s="25">
        <f t="shared" si="256"/>
        <v>9.5833333333333339</v>
      </c>
      <c r="CB220" s="25">
        <f t="shared" si="257"/>
        <v>3.7142857142857144</v>
      </c>
      <c r="CC220" s="25">
        <f t="shared" si="258"/>
        <v>0.62255733852517781</v>
      </c>
      <c r="CD220" s="25">
        <f t="shared" si="259"/>
        <v>13.611111111111111</v>
      </c>
      <c r="CE220" s="25">
        <f t="shared" si="260"/>
        <v>3.25</v>
      </c>
      <c r="CF220" s="25">
        <f t="shared" si="261"/>
        <v>0.56389197330503904</v>
      </c>
      <c r="CG220" s="25">
        <f t="shared" si="262"/>
        <v>20.312499999999996</v>
      </c>
      <c r="CH220" s="25">
        <f t="shared" si="263"/>
        <v>3.25</v>
      </c>
      <c r="CI220" s="25">
        <f t="shared" si="264"/>
        <v>0.55123780455711635</v>
      </c>
      <c r="CJ220" s="25">
        <f t="shared" si="265"/>
        <v>31.428571428571427</v>
      </c>
      <c r="CK220" s="25">
        <f t="shared" si="266"/>
        <v>2.8888888888888888</v>
      </c>
      <c r="CL220" s="25">
        <f t="shared" si="267"/>
        <v>0.51872443267149415</v>
      </c>
      <c r="CM220" s="25">
        <f t="shared" si="268"/>
        <v>58.823529411764703</v>
      </c>
      <c r="CN220" s="25">
        <f t="shared" si="269"/>
        <v>2.8888888888888888</v>
      </c>
      <c r="CO220" s="25">
        <f t="shared" si="270"/>
        <v>0.47075499839576374</v>
      </c>
      <c r="CP220">
        <f t="shared" si="271"/>
        <v>8.3489212713507879</v>
      </c>
      <c r="CQ220">
        <f t="shared" si="272"/>
        <v>233.69646672253751</v>
      </c>
      <c r="CR220">
        <f t="shared" si="273"/>
        <v>234</v>
      </c>
    </row>
    <row r="221" spans="1:99" ht="30">
      <c r="A221" s="248"/>
      <c r="B221" s="76" t="s">
        <v>30</v>
      </c>
      <c r="C221" s="84" t="s">
        <v>27</v>
      </c>
      <c r="D221" s="69">
        <v>7</v>
      </c>
      <c r="E221" s="69">
        <v>30</v>
      </c>
      <c r="F221" s="70" t="str">
        <f t="shared" si="275"/>
        <v>16-20</v>
      </c>
      <c r="G221" s="70">
        <f t="shared" si="210"/>
        <v>18</v>
      </c>
      <c r="H221" s="70">
        <v>16</v>
      </c>
      <c r="I221" s="70">
        <v>20</v>
      </c>
      <c r="J221" s="70">
        <v>1</v>
      </c>
      <c r="K221" s="102">
        <v>15</v>
      </c>
      <c r="L221" s="69" t="s">
        <v>273</v>
      </c>
      <c r="M221" s="69">
        <v>1</v>
      </c>
      <c r="N221" s="70">
        <f t="shared" si="274"/>
        <v>6</v>
      </c>
      <c r="O221" s="71">
        <v>5</v>
      </c>
      <c r="P221" s="71">
        <v>7</v>
      </c>
      <c r="Q221" s="69">
        <v>1</v>
      </c>
      <c r="R221" s="69">
        <v>7</v>
      </c>
      <c r="S221" s="69" t="s">
        <v>279</v>
      </c>
      <c r="T221" s="93">
        <v>10</v>
      </c>
      <c r="U221" s="69" t="s">
        <v>317</v>
      </c>
      <c r="V221" s="69">
        <v>1</v>
      </c>
      <c r="W221" s="69">
        <v>8</v>
      </c>
      <c r="X221" s="93">
        <v>1</v>
      </c>
      <c r="Y221" s="69">
        <v>2</v>
      </c>
      <c r="Z221" s="72" t="s">
        <v>239</v>
      </c>
      <c r="AA221" s="69">
        <f>'Способности и классы'!$G$13</f>
        <v>1.2</v>
      </c>
      <c r="AB221" s="69">
        <v>0</v>
      </c>
      <c r="AC221" s="73" t="s">
        <v>656</v>
      </c>
      <c r="AD221" s="73"/>
      <c r="AE221" s="69">
        <f>1.2*1.33</f>
        <v>1.5960000000000001</v>
      </c>
      <c r="AF221" s="69">
        <v>0</v>
      </c>
      <c r="AG221" s="74"/>
      <c r="AH221" s="75">
        <f t="shared" si="211"/>
        <v>4.1110859371310898E-2</v>
      </c>
      <c r="AI221" s="75">
        <f t="shared" si="212"/>
        <v>1200</v>
      </c>
      <c r="AJ221" s="75">
        <f t="shared" si="213"/>
        <v>13.070920484975995</v>
      </c>
      <c r="AK221" s="75">
        <f t="shared" si="214"/>
        <v>0.17246506858208477</v>
      </c>
      <c r="AL221" s="75">
        <f t="shared" si="215"/>
        <v>30</v>
      </c>
      <c r="AM221" s="75">
        <f t="shared" si="216"/>
        <v>4.1315739458161893</v>
      </c>
      <c r="AN221" s="75">
        <f t="shared" si="217"/>
        <v>0.317291504378579</v>
      </c>
      <c r="AO221" s="75">
        <f t="shared" si="218"/>
        <v>100</v>
      </c>
      <c r="AP221" s="75">
        <f t="shared" si="219"/>
        <v>6.4867327524330962</v>
      </c>
      <c r="AQ221" s="75">
        <f t="shared" si="220"/>
        <v>0.47777485215307258</v>
      </c>
      <c r="AR221" s="75">
        <f t="shared" si="221"/>
        <v>15</v>
      </c>
      <c r="AS221" s="75">
        <f t="shared" si="222"/>
        <v>3.9696040398952688</v>
      </c>
      <c r="AT221" s="75">
        <f t="shared" si="223"/>
        <v>0.66132288887950486</v>
      </c>
      <c r="AU221" s="75">
        <f t="shared" si="224"/>
        <v>10</v>
      </c>
      <c r="AV221" s="75">
        <f t="shared" si="225"/>
        <v>3.8885995617352669</v>
      </c>
      <c r="AW221" s="75">
        <f t="shared" si="226"/>
        <v>0.8636418701515084</v>
      </c>
      <c r="AX221" s="75">
        <f t="shared" si="227"/>
        <v>10</v>
      </c>
      <c r="AY221" s="75">
        <f t="shared" si="228"/>
        <v>4.6215903133256706</v>
      </c>
      <c r="AZ221" s="75">
        <f t="shared" si="229"/>
        <v>1.0922787676865366</v>
      </c>
      <c r="BA221" s="75">
        <f t="shared" si="230"/>
        <v>7.5</v>
      </c>
      <c r="BB221" s="75">
        <f t="shared" si="231"/>
        <v>4.4510658879408043</v>
      </c>
      <c r="BC221" s="75">
        <f t="shared" si="232"/>
        <v>1.3527260161829604</v>
      </c>
      <c r="BD221" s="75">
        <f t="shared" si="233"/>
        <v>18.75</v>
      </c>
      <c r="BE221" s="75">
        <f t="shared" si="234"/>
        <v>12.153513786023508</v>
      </c>
      <c r="BF221" s="75">
        <f t="shared" si="235"/>
        <v>1.6521186476321204</v>
      </c>
      <c r="BG221" s="75">
        <f t="shared" si="236"/>
        <v>6</v>
      </c>
      <c r="BH221" s="75">
        <f t="shared" si="237"/>
        <v>3.6317004281741081</v>
      </c>
      <c r="BI221" s="75">
        <f t="shared" si="238"/>
        <v>1.9998979669922554</v>
      </c>
      <c r="BJ221" s="75">
        <f t="shared" si="239"/>
        <v>6</v>
      </c>
      <c r="BK221" s="75">
        <f t="shared" si="240"/>
        <v>3.0001530573200661</v>
      </c>
      <c r="BL221" s="75">
        <f t="shared" si="241"/>
        <v>2.4088252985475798</v>
      </c>
      <c r="BM221" s="75">
        <f t="shared" si="242"/>
        <v>5</v>
      </c>
      <c r="BN221" s="75">
        <f t="shared" si="243"/>
        <v>2.0757005512250264</v>
      </c>
      <c r="BO221" s="75">
        <f t="shared" si="244"/>
        <v>2.8965819952220011</v>
      </c>
      <c r="BP221" s="75">
        <f t="shared" si="245"/>
        <v>4.2857142857142856</v>
      </c>
      <c r="BQ221" s="75">
        <f t="shared" si="246"/>
        <v>1.479576374079415</v>
      </c>
      <c r="BR221" s="75">
        <f t="shared" si="247"/>
        <v>3.4883934538536345</v>
      </c>
      <c r="BS221" s="75">
        <f t="shared" si="248"/>
        <v>4.2857142857142856</v>
      </c>
      <c r="BT221" s="75">
        <f t="shared" si="249"/>
        <v>1.2159840105583157</v>
      </c>
      <c r="BU221" s="75">
        <f t="shared" si="250"/>
        <v>4.221533022009238</v>
      </c>
      <c r="BV221" s="75">
        <f t="shared" si="251"/>
        <v>3.75</v>
      </c>
      <c r="BW221" s="75">
        <f t="shared" si="252"/>
        <v>0.91229403367174811</v>
      </c>
      <c r="BX221" s="75">
        <f t="shared" si="253"/>
        <v>5.2423433777623343</v>
      </c>
      <c r="BY221" s="75">
        <f t="shared" si="254"/>
        <v>3.75</v>
      </c>
      <c r="BZ221" s="75">
        <f t="shared" si="255"/>
        <v>0.81108454705502242</v>
      </c>
      <c r="CA221" s="75">
        <f t="shared" si="256"/>
        <v>7.2282026521291511</v>
      </c>
      <c r="CB221" s="75">
        <f t="shared" si="257"/>
        <v>3.3333333333333335</v>
      </c>
      <c r="CC221" s="75">
        <f t="shared" si="258"/>
        <v>0.67908511721728182</v>
      </c>
      <c r="CD221" s="75">
        <f t="shared" si="259"/>
        <v>10.311973892303817</v>
      </c>
      <c r="CE221" s="75">
        <f t="shared" si="260"/>
        <v>3.3333333333333335</v>
      </c>
      <c r="CF221" s="75">
        <f t="shared" si="261"/>
        <v>0.63652398961058021</v>
      </c>
      <c r="CG221" s="75">
        <f t="shared" si="262"/>
        <v>15.449391857857341</v>
      </c>
      <c r="CH221" s="75">
        <f t="shared" si="263"/>
        <v>3</v>
      </c>
      <c r="CI221" s="75">
        <f t="shared" si="264"/>
        <v>0.58704069211553567</v>
      </c>
      <c r="CJ221" s="75">
        <f t="shared" si="265"/>
        <v>24.930046772602633</v>
      </c>
      <c r="CK221" s="75">
        <f t="shared" si="266"/>
        <v>3</v>
      </c>
      <c r="CL221" s="75">
        <f t="shared" si="267"/>
        <v>0.55861101407491753</v>
      </c>
      <c r="CM221" s="75">
        <f t="shared" si="268"/>
        <v>47.14045207910317</v>
      </c>
      <c r="CN221" s="75">
        <f t="shared" si="269"/>
        <v>2.7272727272727271</v>
      </c>
      <c r="CO221" s="75">
        <f t="shared" si="270"/>
        <v>0.49043754139802859</v>
      </c>
      <c r="CP221">
        <f t="shared" si="271"/>
        <v>8.4603270449070909</v>
      </c>
      <c r="CQ221">
        <f t="shared" si="272"/>
        <v>234.93886191977694</v>
      </c>
      <c r="CR221">
        <f t="shared" si="273"/>
        <v>235</v>
      </c>
      <c r="CU221">
        <v>4.649</v>
      </c>
    </row>
    <row r="222" spans="1:99" ht="45">
      <c r="A222" s="248"/>
      <c r="B222" s="144" t="s">
        <v>52</v>
      </c>
      <c r="C222" s="145" t="s">
        <v>73</v>
      </c>
      <c r="D222" s="146">
        <v>7</v>
      </c>
      <c r="E222" s="146">
        <v>28</v>
      </c>
      <c r="F222" s="147" t="str">
        <f t="shared" si="275"/>
        <v>12-16</v>
      </c>
      <c r="G222" s="147">
        <f t="shared" si="210"/>
        <v>14</v>
      </c>
      <c r="H222" s="146">
        <v>12</v>
      </c>
      <c r="I222" s="146">
        <v>16</v>
      </c>
      <c r="J222" s="146">
        <v>1</v>
      </c>
      <c r="K222" s="148">
        <v>12</v>
      </c>
      <c r="L222" s="146" t="s">
        <v>270</v>
      </c>
      <c r="M222" s="146">
        <v>1</v>
      </c>
      <c r="N222" s="147">
        <f t="shared" si="274"/>
        <v>7.5</v>
      </c>
      <c r="O222" s="146">
        <v>7</v>
      </c>
      <c r="P222" s="146">
        <v>8</v>
      </c>
      <c r="Q222" s="146">
        <v>1</v>
      </c>
      <c r="R222" s="146">
        <v>11</v>
      </c>
      <c r="S222" s="146" t="s">
        <v>279</v>
      </c>
      <c r="T222" s="149">
        <v>11</v>
      </c>
      <c r="U222" s="146" t="s">
        <v>317</v>
      </c>
      <c r="V222" s="146">
        <v>1</v>
      </c>
      <c r="W222" s="146">
        <v>8</v>
      </c>
      <c r="X222" s="149">
        <v>3</v>
      </c>
      <c r="Y222" s="146">
        <v>2</v>
      </c>
      <c r="Z222" s="150" t="s">
        <v>239</v>
      </c>
      <c r="AA222" s="146">
        <f>'Способности и классы'!$G$13</f>
        <v>1.2</v>
      </c>
      <c r="AB222" s="146">
        <v>0</v>
      </c>
      <c r="AC222" s="151" t="s">
        <v>788</v>
      </c>
      <c r="AD222" s="151"/>
      <c r="AE222" s="146">
        <f>1.2*1.375*1.075</f>
        <v>1.7737499999999999</v>
      </c>
      <c r="AF222" s="146">
        <v>36</v>
      </c>
      <c r="AG222" s="152"/>
      <c r="AH222" s="153">
        <f t="shared" si="211"/>
        <v>5.276916277511548E-2</v>
      </c>
      <c r="AI222" s="153">
        <f t="shared" si="212"/>
        <v>1399.9999999999998</v>
      </c>
      <c r="AJ222" s="153">
        <f t="shared" si="213"/>
        <v>12.762535348591047</v>
      </c>
      <c r="AK222" s="153">
        <f t="shared" si="214"/>
        <v>0.22271079722410944</v>
      </c>
      <c r="AL222" s="153">
        <f t="shared" si="215"/>
        <v>31.111111111111111</v>
      </c>
      <c r="AM222" s="153">
        <f t="shared" si="216"/>
        <v>3.8897610084473122</v>
      </c>
      <c r="AN222" s="153">
        <f t="shared" si="217"/>
        <v>0.40907003870296138</v>
      </c>
      <c r="AO222" s="153">
        <f t="shared" si="218"/>
        <v>93.333333333333343</v>
      </c>
      <c r="AP222" s="153">
        <f t="shared" si="219"/>
        <v>5.8401998532806481</v>
      </c>
      <c r="AQ222" s="153">
        <f t="shared" si="220"/>
        <v>0.61487546190134557</v>
      </c>
      <c r="AR222" s="153">
        <f t="shared" si="221"/>
        <v>14</v>
      </c>
      <c r="AS222" s="153">
        <f t="shared" si="222"/>
        <v>3.4908914901837589</v>
      </c>
      <c r="AT222" s="153">
        <f t="shared" si="223"/>
        <v>0.85114705142825164</v>
      </c>
      <c r="AU222" s="153">
        <f t="shared" si="224"/>
        <v>9.3333333333333339</v>
      </c>
      <c r="AV222" s="153">
        <f t="shared" si="225"/>
        <v>3.3114338875060891</v>
      </c>
      <c r="AW222" s="153">
        <f t="shared" si="226"/>
        <v>1.109187107743604</v>
      </c>
      <c r="AX222" s="153">
        <f t="shared" si="227"/>
        <v>9.3333333333333339</v>
      </c>
      <c r="AY222" s="153">
        <f t="shared" si="228"/>
        <v>3.7856893841685983</v>
      </c>
      <c r="AZ222" s="153">
        <f t="shared" si="229"/>
        <v>1.3994821710983754</v>
      </c>
      <c r="BA222" s="153">
        <f t="shared" si="230"/>
        <v>7</v>
      </c>
      <c r="BB222" s="153">
        <f t="shared" si="231"/>
        <v>3.4819799754309022</v>
      </c>
      <c r="BC222" s="153">
        <f t="shared" si="232"/>
        <v>1.7284832429004495</v>
      </c>
      <c r="BD222" s="153">
        <f t="shared" si="233"/>
        <v>17.5</v>
      </c>
      <c r="BE222" s="153">
        <f t="shared" si="234"/>
        <v>9.0178754210599887</v>
      </c>
      <c r="BF222" s="153">
        <f t="shared" si="235"/>
        <v>2.1298397023691189</v>
      </c>
      <c r="BG222" s="153">
        <f t="shared" si="236"/>
        <v>5.6</v>
      </c>
      <c r="BH222" s="153">
        <f t="shared" si="237"/>
        <v>2.6293058551640582</v>
      </c>
      <c r="BI222" s="153">
        <f t="shared" si="238"/>
        <v>2.5712973861328998</v>
      </c>
      <c r="BJ222" s="153">
        <f t="shared" si="239"/>
        <v>5.6</v>
      </c>
      <c r="BK222" s="153">
        <f t="shared" si="240"/>
        <v>2.1778888860545664</v>
      </c>
      <c r="BL222" s="153">
        <f t="shared" si="241"/>
        <v>3.0873676361666158</v>
      </c>
      <c r="BM222" s="153">
        <f t="shared" si="242"/>
        <v>4.666666666666667</v>
      </c>
      <c r="BN222" s="153">
        <f t="shared" si="243"/>
        <v>1.5115357860202761</v>
      </c>
      <c r="BO222" s="153">
        <f t="shared" si="244"/>
        <v>3.7565047750535334</v>
      </c>
      <c r="BP222" s="153">
        <f t="shared" si="245"/>
        <v>4.666666666666667</v>
      </c>
      <c r="BQ222" s="153">
        <f t="shared" si="246"/>
        <v>1.2422895606728366</v>
      </c>
      <c r="BR222" s="153">
        <f t="shared" si="247"/>
        <v>5.0120595601345324</v>
      </c>
      <c r="BS222" s="153">
        <f t="shared" si="248"/>
        <v>4</v>
      </c>
      <c r="BT222" s="153">
        <f t="shared" si="249"/>
        <v>0.80712645012500295</v>
      </c>
      <c r="BU222" s="153">
        <f t="shared" si="250"/>
        <v>6.7991036652552639</v>
      </c>
      <c r="BV222" s="153">
        <f t="shared" si="251"/>
        <v>4</v>
      </c>
      <c r="BW222" s="153">
        <f t="shared" si="252"/>
        <v>0.66289761203505237</v>
      </c>
      <c r="BX222" s="153">
        <f t="shared" si="253"/>
        <v>9.6525687590544589</v>
      </c>
      <c r="BY222" s="153">
        <f t="shared" si="254"/>
        <v>3.5</v>
      </c>
      <c r="BZ222" s="153">
        <f t="shared" si="255"/>
        <v>0.53044543073740036</v>
      </c>
      <c r="CA222" s="153">
        <f t="shared" si="256"/>
        <v>13.900389715632986</v>
      </c>
      <c r="CB222" s="153">
        <f t="shared" si="257"/>
        <v>3.5</v>
      </c>
      <c r="CC222" s="153">
        <f t="shared" si="258"/>
        <v>0.50178830361876814</v>
      </c>
      <c r="CD222" s="153">
        <f t="shared" si="259"/>
        <v>20.998928653418684</v>
      </c>
      <c r="CE222" s="153">
        <f t="shared" si="260"/>
        <v>3.1111111111111112</v>
      </c>
      <c r="CF222" s="153">
        <f t="shared" si="261"/>
        <v>0.46589425331162376</v>
      </c>
      <c r="CG222" s="153">
        <f t="shared" si="262"/>
        <v>34.045882057130065</v>
      </c>
      <c r="CH222" s="153">
        <f t="shared" si="263"/>
        <v>3.1111111111111112</v>
      </c>
      <c r="CI222" s="153">
        <f t="shared" si="264"/>
        <v>0.4594905169507944</v>
      </c>
      <c r="CJ222" s="153">
        <f t="shared" si="265"/>
        <v>64.818121608766845</v>
      </c>
      <c r="CK222" s="153">
        <f t="shared" si="266"/>
        <v>2.8</v>
      </c>
      <c r="CL222" s="153">
        <f t="shared" si="267"/>
        <v>0.42145570525610382</v>
      </c>
      <c r="CM222" s="153">
        <f t="shared" si="268"/>
        <v>151.52288168283167</v>
      </c>
      <c r="CN222" s="153">
        <f t="shared" si="269"/>
        <v>2.8</v>
      </c>
      <c r="CO222" s="153">
        <f t="shared" si="270"/>
        <v>0.36869729600045958</v>
      </c>
      <c r="CP222">
        <f t="shared" si="271"/>
        <v>5.7386603609528883</v>
      </c>
      <c r="CQ222">
        <f t="shared" si="272"/>
        <v>237.15193229478149</v>
      </c>
      <c r="CR222">
        <f t="shared" si="273"/>
        <v>238</v>
      </c>
    </row>
    <row r="223" spans="1:99" ht="30">
      <c r="A223" s="248"/>
      <c r="B223" s="81" t="s">
        <v>186</v>
      </c>
      <c r="C223" s="89" t="s">
        <v>185</v>
      </c>
      <c r="D223" s="51">
        <v>7</v>
      </c>
      <c r="E223" s="51">
        <v>40</v>
      </c>
      <c r="F223" s="52" t="str">
        <f t="shared" si="275"/>
        <v>16-18</v>
      </c>
      <c r="G223" s="52">
        <f t="shared" si="210"/>
        <v>17</v>
      </c>
      <c r="H223" s="51">
        <v>16</v>
      </c>
      <c r="I223" s="51">
        <v>18</v>
      </c>
      <c r="J223" s="51">
        <v>1</v>
      </c>
      <c r="K223" s="107">
        <v>10</v>
      </c>
      <c r="L223" s="51" t="s">
        <v>272</v>
      </c>
      <c r="M223" s="51">
        <v>1</v>
      </c>
      <c r="N223" s="52" t="str">
        <f t="shared" si="274"/>
        <v>-</v>
      </c>
      <c r="O223" s="51" t="s">
        <v>257</v>
      </c>
      <c r="P223" s="51" t="s">
        <v>257</v>
      </c>
      <c r="Q223" s="51" t="s">
        <v>257</v>
      </c>
      <c r="R223" s="51" t="s">
        <v>257</v>
      </c>
      <c r="S223" s="51" t="s">
        <v>257</v>
      </c>
      <c r="T223" s="98">
        <v>14</v>
      </c>
      <c r="U223" s="51" t="s">
        <v>316</v>
      </c>
      <c r="V223" s="51">
        <v>1</v>
      </c>
      <c r="W223" s="51">
        <v>8</v>
      </c>
      <c r="X223" s="98">
        <v>8</v>
      </c>
      <c r="Y223" s="51">
        <v>1</v>
      </c>
      <c r="Z223" s="53" t="s">
        <v>235</v>
      </c>
      <c r="AA223" s="51">
        <f>'Способности и классы'!$G$9</f>
        <v>1.3612500000000003</v>
      </c>
      <c r="AB223" s="51">
        <v>0</v>
      </c>
      <c r="AC223" s="54" t="s">
        <v>650</v>
      </c>
      <c r="AD223" s="54"/>
      <c r="AE223" s="51">
        <v>1.25</v>
      </c>
      <c r="AF223" s="51">
        <v>0</v>
      </c>
      <c r="AG223" s="55"/>
      <c r="AH223" s="56">
        <f t="shared" si="211"/>
        <v>6.1728395061728399E-2</v>
      </c>
      <c r="AI223" s="56">
        <f t="shared" si="212"/>
        <v>5333.3333333333321</v>
      </c>
      <c r="AJ223" s="56">
        <f t="shared" si="213"/>
        <v>17.144642578192794</v>
      </c>
      <c r="AK223" s="56">
        <f t="shared" si="214"/>
        <v>0.25806451612903225</v>
      </c>
      <c r="AL223" s="56">
        <f t="shared" si="215"/>
        <v>3999.9999999999991</v>
      </c>
      <c r="AM223" s="56">
        <f t="shared" si="216"/>
        <v>14.201728865667816</v>
      </c>
      <c r="AN223" s="56">
        <f t="shared" si="217"/>
        <v>0.47619047619047622</v>
      </c>
      <c r="AO223" s="56">
        <f t="shared" si="218"/>
        <v>266.66666666666669</v>
      </c>
      <c r="AP223" s="56">
        <f t="shared" si="219"/>
        <v>7.8191781623985488</v>
      </c>
      <c r="AQ223" s="56">
        <f t="shared" si="220"/>
        <v>0.71942446043165464</v>
      </c>
      <c r="AR223" s="56">
        <f t="shared" si="221"/>
        <v>66.666666666666671</v>
      </c>
      <c r="AS223" s="56">
        <f t="shared" si="222"/>
        <v>6.12025357818011</v>
      </c>
      <c r="AT223" s="56">
        <f t="shared" si="223"/>
        <v>0.98484848484848486</v>
      </c>
      <c r="AU223" s="56">
        <f t="shared" si="224"/>
        <v>28.571428571428573</v>
      </c>
      <c r="AV223" s="56">
        <f t="shared" si="225"/>
        <v>5.3861850145524164</v>
      </c>
      <c r="AW223" s="56">
        <f t="shared" si="226"/>
        <v>1.2903225806451613</v>
      </c>
      <c r="AX223" s="56">
        <f t="shared" si="227"/>
        <v>25</v>
      </c>
      <c r="AY223" s="56">
        <f t="shared" si="228"/>
        <v>6.3756735127613933</v>
      </c>
      <c r="AZ223" s="56">
        <f t="shared" si="229"/>
        <v>1.6379310344827587</v>
      </c>
      <c r="BA223" s="56">
        <f t="shared" si="230"/>
        <v>14.814814814814813</v>
      </c>
      <c r="BB223" s="56">
        <f t="shared" si="231"/>
        <v>5.5107470516617889</v>
      </c>
      <c r="BC223" s="56">
        <f t="shared" si="232"/>
        <v>2.0183486238532109</v>
      </c>
      <c r="BD223" s="56">
        <f t="shared" si="233"/>
        <v>33.333333333333329</v>
      </c>
      <c r="BE223" s="56">
        <f t="shared" si="234"/>
        <v>14.354512052614966</v>
      </c>
      <c r="BF223" s="56">
        <f t="shared" si="235"/>
        <v>2.4752475247524752</v>
      </c>
      <c r="BG223" s="56">
        <f t="shared" si="236"/>
        <v>13.333333333333334</v>
      </c>
      <c r="BH223" s="56">
        <f t="shared" si="237"/>
        <v>5.3866666666666667</v>
      </c>
      <c r="BI223" s="56">
        <f t="shared" si="238"/>
        <v>3.010752688172043</v>
      </c>
      <c r="BJ223" s="56">
        <f t="shared" si="239"/>
        <v>10</v>
      </c>
      <c r="BK223" s="56">
        <f t="shared" si="240"/>
        <v>3.3214285714285716</v>
      </c>
      <c r="BL223" s="56">
        <f t="shared" si="241"/>
        <v>4.0051679586563305</v>
      </c>
      <c r="BM223" s="56">
        <f t="shared" si="242"/>
        <v>10</v>
      </c>
      <c r="BN223" s="56">
        <f t="shared" si="243"/>
        <v>2.4967741935483874</v>
      </c>
      <c r="BO223" s="56">
        <f t="shared" si="244"/>
        <v>5.4487179487179489</v>
      </c>
      <c r="BP223" s="56">
        <f t="shared" si="245"/>
        <v>10</v>
      </c>
      <c r="BQ223" s="56">
        <f t="shared" si="246"/>
        <v>1.8352941176470587</v>
      </c>
      <c r="BR223" s="56">
        <f t="shared" si="247"/>
        <v>7.4446680080482901</v>
      </c>
      <c r="BS223" s="56">
        <f t="shared" si="248"/>
        <v>8</v>
      </c>
      <c r="BT223" s="56">
        <f t="shared" si="249"/>
        <v>1.0707360355554412</v>
      </c>
      <c r="BU223" s="56">
        <f t="shared" si="250"/>
        <v>10.582010582010582</v>
      </c>
      <c r="BV223" s="56">
        <f t="shared" si="251"/>
        <v>8</v>
      </c>
      <c r="BW223" s="56">
        <f t="shared" si="252"/>
        <v>0.80510846245394274</v>
      </c>
      <c r="BX223" s="56">
        <f t="shared" si="253"/>
        <v>15.636363636363637</v>
      </c>
      <c r="BY223" s="56">
        <f t="shared" si="254"/>
        <v>6.666666666666667</v>
      </c>
      <c r="BZ223" s="56">
        <f t="shared" si="255"/>
        <v>0.58695946740485694</v>
      </c>
      <c r="CA223" s="56">
        <f t="shared" si="256"/>
        <v>23.958333333333336</v>
      </c>
      <c r="CB223" s="56">
        <f t="shared" si="257"/>
        <v>6.666666666666667</v>
      </c>
      <c r="CC223" s="56">
        <f t="shared" si="258"/>
        <v>0.52750437871662958</v>
      </c>
      <c r="CD223" s="56">
        <f t="shared" si="259"/>
        <v>40.833333333333329</v>
      </c>
      <c r="CE223" s="56">
        <f t="shared" si="260"/>
        <v>6.666666666666667</v>
      </c>
      <c r="CF223" s="56">
        <f t="shared" si="261"/>
        <v>0.48434805802069586</v>
      </c>
      <c r="CG223" s="56">
        <f t="shared" si="262"/>
        <v>81.250000000000014</v>
      </c>
      <c r="CH223" s="56">
        <f t="shared" si="263"/>
        <v>5.7142857142857144</v>
      </c>
      <c r="CI223" s="56">
        <f t="shared" si="264"/>
        <v>0.42200737333153843</v>
      </c>
      <c r="CJ223" s="56">
        <f t="shared" si="265"/>
        <v>220.00000000000006</v>
      </c>
      <c r="CK223" s="56">
        <f t="shared" si="266"/>
        <v>5.7142857142857144</v>
      </c>
      <c r="CL223" s="56">
        <f t="shared" si="267"/>
        <v>0.36643613975058636</v>
      </c>
      <c r="CM223" s="56">
        <f t="shared" si="268"/>
        <v>705.8823529411759</v>
      </c>
      <c r="CN223" s="56">
        <f t="shared" si="269"/>
        <v>5.7142857142857144</v>
      </c>
      <c r="CO223" s="56">
        <f t="shared" si="270"/>
        <v>0.29995589856551208</v>
      </c>
      <c r="CP223">
        <f t="shared" si="271"/>
        <v>8.9135760487767577</v>
      </c>
      <c r="CQ223">
        <f t="shared" si="272"/>
        <v>239.89477537979914</v>
      </c>
      <c r="CR223">
        <f t="shared" si="273"/>
        <v>240</v>
      </c>
    </row>
    <row r="224" spans="1:99" ht="30">
      <c r="A224" s="248"/>
      <c r="B224" s="83" t="s">
        <v>230</v>
      </c>
      <c r="C224" s="91" t="s">
        <v>225</v>
      </c>
      <c r="D224" s="45">
        <v>7</v>
      </c>
      <c r="E224" s="45">
        <v>22</v>
      </c>
      <c r="F224" s="46" t="str">
        <f t="shared" si="275"/>
        <v>7-9</v>
      </c>
      <c r="G224" s="46">
        <f t="shared" si="210"/>
        <v>8</v>
      </c>
      <c r="H224" s="45">
        <v>7</v>
      </c>
      <c r="I224" s="45">
        <v>9</v>
      </c>
      <c r="J224" s="45">
        <v>3</v>
      </c>
      <c r="K224" s="109">
        <v>10</v>
      </c>
      <c r="L224" s="45" t="s">
        <v>294</v>
      </c>
      <c r="M224" s="45">
        <v>1</v>
      </c>
      <c r="N224" s="46" t="str">
        <f t="shared" si="274"/>
        <v>-</v>
      </c>
      <c r="O224" s="45" t="s">
        <v>257</v>
      </c>
      <c r="P224" s="45" t="s">
        <v>257</v>
      </c>
      <c r="Q224" s="45" t="s">
        <v>257</v>
      </c>
      <c r="R224" s="45" t="s">
        <v>257</v>
      </c>
      <c r="S224" s="45" t="s">
        <v>257</v>
      </c>
      <c r="T224" s="100">
        <v>8</v>
      </c>
      <c r="U224" s="45" t="s">
        <v>317</v>
      </c>
      <c r="V224" s="45">
        <v>1</v>
      </c>
      <c r="W224" s="45">
        <v>4</v>
      </c>
      <c r="X224" s="100">
        <v>11</v>
      </c>
      <c r="Y224" s="45">
        <v>2</v>
      </c>
      <c r="Z224" s="47" t="s">
        <v>239</v>
      </c>
      <c r="AA224" s="45">
        <f>'Способности и классы'!$G$13</f>
        <v>1.2</v>
      </c>
      <c r="AB224" s="45">
        <v>0</v>
      </c>
      <c r="AC224" s="48" t="s">
        <v>681</v>
      </c>
      <c r="AD224" s="48" t="s">
        <v>797</v>
      </c>
      <c r="AE224" s="45">
        <f>1.25*1.1*1.5</f>
        <v>2.0625</v>
      </c>
      <c r="AF224" s="45">
        <v>0</v>
      </c>
      <c r="AG224" s="49"/>
      <c r="AH224" s="50">
        <f t="shared" si="211"/>
        <v>3.1013455315199449E-2</v>
      </c>
      <c r="AI224" s="50">
        <f t="shared" si="212"/>
        <v>17599.999999999985</v>
      </c>
      <c r="AJ224" s="50">
        <f t="shared" si="213"/>
        <v>27.446731142887376</v>
      </c>
      <c r="AK224" s="50">
        <f t="shared" si="214"/>
        <v>0.12915192350439222</v>
      </c>
      <c r="AL224" s="50">
        <f t="shared" si="215"/>
        <v>220.00000000000006</v>
      </c>
      <c r="AM224" s="50">
        <f t="shared" si="216"/>
        <v>7.7377286494542723</v>
      </c>
      <c r="AN224" s="50">
        <f t="shared" si="217"/>
        <v>0.23911823518385661</v>
      </c>
      <c r="AO224" s="50">
        <f t="shared" si="218"/>
        <v>73.333333333333343</v>
      </c>
      <c r="AP224" s="50">
        <f t="shared" si="219"/>
        <v>6.4294502037488979</v>
      </c>
      <c r="AQ224" s="50">
        <f t="shared" si="220"/>
        <v>0.35712463696290281</v>
      </c>
      <c r="AR224" s="50">
        <f t="shared" si="221"/>
        <v>24.444444444444439</v>
      </c>
      <c r="AS224" s="50">
        <f t="shared" si="222"/>
        <v>5.4218081216593648</v>
      </c>
      <c r="AT224" s="50">
        <f t="shared" si="223"/>
        <v>0.49421441695833956</v>
      </c>
      <c r="AU224" s="50">
        <f t="shared" si="224"/>
        <v>18.333333333333332</v>
      </c>
      <c r="AV224" s="50">
        <f t="shared" si="225"/>
        <v>6.0906411483219669</v>
      </c>
      <c r="AW224" s="50">
        <f t="shared" si="226"/>
        <v>0.65021313212556098</v>
      </c>
      <c r="AX224" s="50">
        <f t="shared" si="227"/>
        <v>11</v>
      </c>
      <c r="AY224" s="50">
        <f t="shared" si="228"/>
        <v>5.8574770123571724</v>
      </c>
      <c r="AZ224" s="50">
        <f t="shared" si="229"/>
        <v>0.81424417227541834</v>
      </c>
      <c r="BA224" s="50">
        <f t="shared" si="230"/>
        <v>9.1666666666666679</v>
      </c>
      <c r="BB224" s="50">
        <f t="shared" si="231"/>
        <v>6.5294861446811208</v>
      </c>
      <c r="BC224" s="50">
        <f t="shared" si="232"/>
        <v>1.0167548487649705</v>
      </c>
      <c r="BD224" s="50">
        <f t="shared" si="233"/>
        <v>11</v>
      </c>
      <c r="BE224" s="50">
        <f t="shared" si="234"/>
        <v>9.604341887870115</v>
      </c>
      <c r="BF224" s="50">
        <f t="shared" si="235"/>
        <v>1.2276159395599784</v>
      </c>
      <c r="BG224" s="50">
        <f t="shared" si="236"/>
        <v>4.583333333333333</v>
      </c>
      <c r="BH224" s="50">
        <f t="shared" si="237"/>
        <v>3.7335238046649706</v>
      </c>
      <c r="BI224" s="50">
        <f t="shared" si="238"/>
        <v>1.4999234752441915</v>
      </c>
      <c r="BJ224" s="50">
        <f t="shared" si="239"/>
        <v>4.0740740740740735</v>
      </c>
      <c r="BK224" s="50">
        <f t="shared" si="240"/>
        <v>2.7161879531292779</v>
      </c>
      <c r="BL224" s="50">
        <f t="shared" si="241"/>
        <v>2.0296583534058308</v>
      </c>
      <c r="BM224" s="50">
        <f t="shared" si="242"/>
        <v>3.1428571428571428</v>
      </c>
      <c r="BN224" s="50">
        <f t="shared" si="243"/>
        <v>1.5484660941006791</v>
      </c>
      <c r="BO224" s="50">
        <f t="shared" si="244"/>
        <v>2.7073908288674109</v>
      </c>
      <c r="BP224" s="50">
        <f t="shared" si="245"/>
        <v>2.75</v>
      </c>
      <c r="BQ224" s="50">
        <f t="shared" si="246"/>
        <v>1.0157380939162057</v>
      </c>
      <c r="BR224" s="50">
        <f t="shared" si="247"/>
        <v>3.7753175907506873</v>
      </c>
      <c r="BS224" s="50">
        <f t="shared" si="248"/>
        <v>4.2307692307692308</v>
      </c>
      <c r="BT224" s="50">
        <f t="shared" si="249"/>
        <v>1.1142754272896456</v>
      </c>
      <c r="BU224" s="50">
        <f t="shared" si="250"/>
        <v>5.2378280087892408</v>
      </c>
      <c r="BV224" s="50">
        <f t="shared" si="251"/>
        <v>2.4444444444444446</v>
      </c>
      <c r="BW224" s="50">
        <f t="shared" si="252"/>
        <v>0.55398426147002267</v>
      </c>
      <c r="BX224" s="50">
        <f t="shared" si="253"/>
        <v>7.7963055361593687</v>
      </c>
      <c r="BY224" s="50">
        <f t="shared" si="254"/>
        <v>2.2000000000000002</v>
      </c>
      <c r="BZ224" s="50">
        <f t="shared" si="255"/>
        <v>0.45350663338433833</v>
      </c>
      <c r="CA224" s="50">
        <f t="shared" si="256"/>
        <v>12.320799975220144</v>
      </c>
      <c r="CB224" s="50">
        <f t="shared" si="257"/>
        <v>2.2000000000000002</v>
      </c>
      <c r="CC224" s="50">
        <f t="shared" si="258"/>
        <v>0.42256340842073731</v>
      </c>
      <c r="CD224" s="50">
        <f t="shared" si="259"/>
        <v>20.262124139263637</v>
      </c>
      <c r="CE224" s="50">
        <f t="shared" si="260"/>
        <v>2</v>
      </c>
      <c r="CF224" s="50">
        <f t="shared" si="261"/>
        <v>0.39603904951518698</v>
      </c>
      <c r="CG224" s="50">
        <f t="shared" si="262"/>
        <v>40.855058468556088</v>
      </c>
      <c r="CH224" s="50">
        <f t="shared" si="263"/>
        <v>1.8333333333333333</v>
      </c>
      <c r="CI224" s="50">
        <f t="shared" si="264"/>
        <v>0.36466876771500106</v>
      </c>
      <c r="CJ224" s="50">
        <f t="shared" si="265"/>
        <v>108.0302026812781</v>
      </c>
      <c r="CK224" s="50">
        <f t="shared" si="266"/>
        <v>1.8333333333333333</v>
      </c>
      <c r="CL224" s="50">
        <f t="shared" si="267"/>
        <v>0.32596161964343429</v>
      </c>
      <c r="CM224" s="50">
        <f t="shared" si="268"/>
        <v>353.55339059327343</v>
      </c>
      <c r="CN224" s="50">
        <f t="shared" si="269"/>
        <v>1.6923076923076923</v>
      </c>
      <c r="CO224" s="50">
        <f t="shared" si="270"/>
        <v>0.26303048182070438</v>
      </c>
      <c r="CP224">
        <f t="shared" si="271"/>
        <v>8.9607243548119051</v>
      </c>
      <c r="CQ224">
        <f t="shared" si="272"/>
        <v>240.40154098891855</v>
      </c>
      <c r="CR224">
        <f t="shared" si="273"/>
        <v>241</v>
      </c>
    </row>
    <row r="225" spans="1:96" ht="21">
      <c r="A225" s="248"/>
      <c r="B225" s="82" t="s">
        <v>209</v>
      </c>
      <c r="C225" s="90" t="s">
        <v>207</v>
      </c>
      <c r="D225" s="26">
        <v>7</v>
      </c>
      <c r="E225" s="26">
        <v>49</v>
      </c>
      <c r="F225" s="27" t="str">
        <f t="shared" si="275"/>
        <v>10-16</v>
      </c>
      <c r="G225" s="27">
        <f t="shared" si="210"/>
        <v>13</v>
      </c>
      <c r="H225" s="26">
        <v>10</v>
      </c>
      <c r="I225" s="26">
        <v>16</v>
      </c>
      <c r="J225" s="26">
        <v>1</v>
      </c>
      <c r="K225" s="108">
        <v>9</v>
      </c>
      <c r="L225" s="26" t="s">
        <v>271</v>
      </c>
      <c r="M225" s="26">
        <v>1</v>
      </c>
      <c r="N225" s="27" t="str">
        <f t="shared" si="274"/>
        <v>-</v>
      </c>
      <c r="O225" s="26" t="s">
        <v>257</v>
      </c>
      <c r="P225" s="26" t="s">
        <v>257</v>
      </c>
      <c r="Q225" s="26" t="s">
        <v>257</v>
      </c>
      <c r="R225" s="26" t="s">
        <v>257</v>
      </c>
      <c r="S225" s="26" t="s">
        <v>257</v>
      </c>
      <c r="T225" s="99">
        <v>14</v>
      </c>
      <c r="U225" s="26" t="s">
        <v>316</v>
      </c>
      <c r="V225" s="26">
        <v>1</v>
      </c>
      <c r="W225" s="26">
        <v>9</v>
      </c>
      <c r="X225" s="99">
        <v>4</v>
      </c>
      <c r="Y225" s="26">
        <v>1</v>
      </c>
      <c r="Z225" s="28" t="s">
        <v>235</v>
      </c>
      <c r="AA225" s="26">
        <f>'Способности и классы'!$G$9</f>
        <v>1.3612500000000003</v>
      </c>
      <c r="AB225" s="26">
        <v>0</v>
      </c>
      <c r="AC225" s="29" t="s">
        <v>639</v>
      </c>
      <c r="AD225" s="29"/>
      <c r="AE225" s="26">
        <f>1.375*1.3</f>
        <v>1.7875000000000001</v>
      </c>
      <c r="AF225" s="26">
        <v>0</v>
      </c>
      <c r="AG225" s="30"/>
      <c r="AH225" s="31">
        <f t="shared" si="211"/>
        <v>8.0645161290322578E-2</v>
      </c>
      <c r="AI225" s="31">
        <f t="shared" si="212"/>
        <v>2800.0000000000005</v>
      </c>
      <c r="AJ225" s="31">
        <f t="shared" si="213"/>
        <v>13.650385898634292</v>
      </c>
      <c r="AK225" s="31">
        <f t="shared" si="214"/>
        <v>0.33898305084745761</v>
      </c>
      <c r="AL225" s="31">
        <f t="shared" si="215"/>
        <v>2449.9999999999995</v>
      </c>
      <c r="AM225" s="31">
        <f t="shared" si="216"/>
        <v>11.513880762396443</v>
      </c>
      <c r="AN225" s="31">
        <f t="shared" si="217"/>
        <v>0.625</v>
      </c>
      <c r="AO225" s="31">
        <f t="shared" si="218"/>
        <v>326.66666666666669</v>
      </c>
      <c r="AP225" s="31">
        <f t="shared" si="219"/>
        <v>7.6458022479769889</v>
      </c>
      <c r="AQ225" s="31">
        <f t="shared" si="220"/>
        <v>0.93457943925233655</v>
      </c>
      <c r="AR225" s="31">
        <f t="shared" si="221"/>
        <v>49</v>
      </c>
      <c r="AS225" s="31">
        <f t="shared" si="222"/>
        <v>4.8733986996954819</v>
      </c>
      <c r="AT225" s="31">
        <f t="shared" si="223"/>
        <v>1.2871287128712872</v>
      </c>
      <c r="AU225" s="31">
        <f t="shared" si="224"/>
        <v>24.5</v>
      </c>
      <c r="AV225" s="31">
        <f t="shared" si="225"/>
        <v>4.3628677936210014</v>
      </c>
      <c r="AW225" s="31">
        <f t="shared" si="226"/>
        <v>1.6842105263157894</v>
      </c>
      <c r="AX225" s="31">
        <f t="shared" si="227"/>
        <v>24.5</v>
      </c>
      <c r="AY225" s="31">
        <f t="shared" si="228"/>
        <v>5.330047346710189</v>
      </c>
      <c r="AZ225" s="31">
        <f t="shared" si="229"/>
        <v>2.1348314606741572</v>
      </c>
      <c r="BA225" s="31">
        <f t="shared" si="230"/>
        <v>16.333333333333332</v>
      </c>
      <c r="BB225" s="31">
        <f t="shared" si="231"/>
        <v>4.8403437354894425</v>
      </c>
      <c r="BC225" s="31">
        <f t="shared" si="232"/>
        <v>2.6506024096385539</v>
      </c>
      <c r="BD225" s="31">
        <f t="shared" si="233"/>
        <v>40.833333333333329</v>
      </c>
      <c r="BE225" s="31">
        <f t="shared" si="234"/>
        <v>13.436517845146202</v>
      </c>
      <c r="BF225" s="31">
        <f t="shared" si="235"/>
        <v>3.2467532467532467</v>
      </c>
      <c r="BG225" s="31">
        <f t="shared" si="236"/>
        <v>16.333333333333332</v>
      </c>
      <c r="BH225" s="31">
        <f t="shared" si="237"/>
        <v>5.030666666666666</v>
      </c>
      <c r="BI225" s="31">
        <f t="shared" si="238"/>
        <v>4.3818466353677623</v>
      </c>
      <c r="BJ225" s="31">
        <f t="shared" si="239"/>
        <v>12.25</v>
      </c>
      <c r="BK225" s="31">
        <f t="shared" si="240"/>
        <v>2.7956249999999998</v>
      </c>
      <c r="BL225" s="31">
        <f t="shared" si="241"/>
        <v>5.8712121212121211</v>
      </c>
      <c r="BM225" s="31">
        <f t="shared" si="242"/>
        <v>12.25</v>
      </c>
      <c r="BN225" s="31">
        <f t="shared" si="243"/>
        <v>2.0864516129032258</v>
      </c>
      <c r="BO225" s="31">
        <f t="shared" si="244"/>
        <v>8.0952380952380967</v>
      </c>
      <c r="BP225" s="31">
        <f t="shared" si="245"/>
        <v>12.25</v>
      </c>
      <c r="BQ225" s="31">
        <f t="shared" si="246"/>
        <v>1.5132352941176468</v>
      </c>
      <c r="BR225" s="31">
        <f t="shared" si="247"/>
        <v>11.419753086419753</v>
      </c>
      <c r="BS225" s="31">
        <f t="shared" si="248"/>
        <v>9.8000000000000007</v>
      </c>
      <c r="BT225" s="31">
        <f t="shared" si="249"/>
        <v>0.86475064325280404</v>
      </c>
      <c r="BU225" s="31">
        <f t="shared" si="250"/>
        <v>16.666666666666668</v>
      </c>
      <c r="BV225" s="31">
        <f t="shared" si="251"/>
        <v>9.8000000000000007</v>
      </c>
      <c r="BW225" s="31">
        <f t="shared" si="252"/>
        <v>0.66262440568159786</v>
      </c>
      <c r="BX225" s="31">
        <f t="shared" si="253"/>
        <v>25.595238095238091</v>
      </c>
      <c r="BY225" s="31">
        <f t="shared" si="254"/>
        <v>8.1666666666666661</v>
      </c>
      <c r="BZ225" s="31">
        <f t="shared" si="255"/>
        <v>0.4896982306688491</v>
      </c>
      <c r="CA225" s="31">
        <f t="shared" si="256"/>
        <v>42.592592592592581</v>
      </c>
      <c r="CB225" s="31">
        <f t="shared" si="257"/>
        <v>8.1666666666666661</v>
      </c>
      <c r="CC225" s="31">
        <f t="shared" si="258"/>
        <v>0.43788026951985703</v>
      </c>
      <c r="CD225" s="31">
        <f t="shared" si="259"/>
        <v>79.032258064516142</v>
      </c>
      <c r="CE225" s="31">
        <f t="shared" si="260"/>
        <v>8.1666666666666661</v>
      </c>
      <c r="CF225" s="31">
        <f t="shared" si="261"/>
        <v>0.40336310889873594</v>
      </c>
      <c r="CG225" s="31">
        <f t="shared" si="262"/>
        <v>208.00000000000006</v>
      </c>
      <c r="CH225" s="31">
        <f t="shared" si="263"/>
        <v>7</v>
      </c>
      <c r="CI225" s="31">
        <f t="shared" si="264"/>
        <v>0.33211330855627885</v>
      </c>
      <c r="CJ225" s="31">
        <f t="shared" si="265"/>
        <v>578.94736842105215</v>
      </c>
      <c r="CK225" s="31">
        <f t="shared" si="266"/>
        <v>7</v>
      </c>
      <c r="CL225" s="31">
        <f t="shared" si="267"/>
        <v>0.29694513393257643</v>
      </c>
      <c r="CM225" s="31">
        <f t="shared" si="268"/>
        <v>923.0769230769223</v>
      </c>
      <c r="CN225" s="31">
        <f t="shared" si="269"/>
        <v>7</v>
      </c>
      <c r="CO225" s="31">
        <f t="shared" si="270"/>
        <v>0.29509716453639628</v>
      </c>
      <c r="CP225">
        <f t="shared" si="271"/>
        <v>9.1529530033915307</v>
      </c>
      <c r="CQ225">
        <f t="shared" si="272"/>
        <v>242.4512865326632</v>
      </c>
      <c r="CR225">
        <f t="shared" si="273"/>
        <v>243</v>
      </c>
    </row>
    <row r="226" spans="1:96" ht="45">
      <c r="A226" s="248"/>
      <c r="B226" s="77" t="s">
        <v>119</v>
      </c>
      <c r="C226" s="85" t="s">
        <v>118</v>
      </c>
      <c r="D226" s="20">
        <v>7</v>
      </c>
      <c r="E226" s="20">
        <v>24</v>
      </c>
      <c r="F226" s="21">
        <f t="shared" si="275"/>
        <v>21</v>
      </c>
      <c r="G226" s="21">
        <f t="shared" si="210"/>
        <v>21</v>
      </c>
      <c r="H226" s="20">
        <v>21</v>
      </c>
      <c r="I226" s="20">
        <v>21</v>
      </c>
      <c r="J226" s="20">
        <v>1</v>
      </c>
      <c r="K226" s="103">
        <v>11</v>
      </c>
      <c r="L226" s="20" t="s">
        <v>274</v>
      </c>
      <c r="M226" s="20">
        <v>1</v>
      </c>
      <c r="N226" s="21">
        <f t="shared" si="274"/>
        <v>14</v>
      </c>
      <c r="O226" s="20">
        <v>12</v>
      </c>
      <c r="P226" s="20">
        <v>16</v>
      </c>
      <c r="Q226" s="20">
        <v>1</v>
      </c>
      <c r="R226" s="20">
        <v>14</v>
      </c>
      <c r="S226" s="20" t="s">
        <v>279</v>
      </c>
      <c r="T226" s="94">
        <v>9</v>
      </c>
      <c r="U226" s="20" t="s">
        <v>323</v>
      </c>
      <c r="V226" s="20">
        <v>1</v>
      </c>
      <c r="W226" s="20">
        <v>5</v>
      </c>
      <c r="X226" s="94">
        <v>15</v>
      </c>
      <c r="Y226" s="20">
        <v>3</v>
      </c>
      <c r="Z226" s="22" t="s">
        <v>246</v>
      </c>
      <c r="AA226" s="20">
        <f>'Способности и классы'!$G$4</f>
        <v>1.3</v>
      </c>
      <c r="AB226" s="20">
        <v>0</v>
      </c>
      <c r="AC226" s="23" t="s">
        <v>717</v>
      </c>
      <c r="AD226" s="23"/>
      <c r="AE226" s="20">
        <f>0.5*1.5</f>
        <v>0.75</v>
      </c>
      <c r="AF226" s="20">
        <v>0</v>
      </c>
      <c r="AG226" s="24"/>
      <c r="AH226" s="25">
        <f t="shared" si="211"/>
        <v>2.8723893989533619E-2</v>
      </c>
      <c r="AI226" s="25">
        <f t="shared" si="212"/>
        <v>19199.999999999982</v>
      </c>
      <c r="AJ226" s="25">
        <f t="shared" si="213"/>
        <v>28.593313001568088</v>
      </c>
      <c r="AK226" s="25">
        <f t="shared" si="214"/>
        <v>0.12091105113918864</v>
      </c>
      <c r="AL226" s="25">
        <f t="shared" si="215"/>
        <v>479.99999999999955</v>
      </c>
      <c r="AM226" s="25">
        <f t="shared" si="216"/>
        <v>9.764796370310215</v>
      </c>
      <c r="AN226" s="25">
        <f t="shared" si="217"/>
        <v>0.22205779584216379</v>
      </c>
      <c r="AO226" s="25">
        <f t="shared" si="218"/>
        <v>80</v>
      </c>
      <c r="AP226" s="25">
        <f t="shared" si="219"/>
        <v>6.7748984167214008</v>
      </c>
      <c r="AQ226" s="25">
        <f t="shared" si="220"/>
        <v>0.3356687611567592</v>
      </c>
      <c r="AR226" s="25">
        <f t="shared" si="221"/>
        <v>239.99999999999977</v>
      </c>
      <c r="AS226" s="25">
        <f t="shared" si="222"/>
        <v>13.858624458256482</v>
      </c>
      <c r="AT226" s="25">
        <f t="shared" si="223"/>
        <v>0.46046340487516163</v>
      </c>
      <c r="AU226" s="25">
        <f t="shared" si="224"/>
        <v>159.99999999999986</v>
      </c>
      <c r="AV226" s="25">
        <f t="shared" si="225"/>
        <v>18.640709185377514</v>
      </c>
      <c r="AW226" s="25">
        <f t="shared" si="226"/>
        <v>0.60376498738784401</v>
      </c>
      <c r="AX226" s="25">
        <f t="shared" si="227"/>
        <v>60.000000000000014</v>
      </c>
      <c r="AY226" s="25">
        <f t="shared" si="228"/>
        <v>17.71340606944522</v>
      </c>
      <c r="AZ226" s="25">
        <f t="shared" si="229"/>
        <v>0.76178160518075622</v>
      </c>
      <c r="BA226" s="25">
        <f t="shared" si="230"/>
        <v>30.000000000000007</v>
      </c>
      <c r="BB226" s="25">
        <f t="shared" si="231"/>
        <v>17.232581822110408</v>
      </c>
      <c r="BC226" s="25">
        <f t="shared" si="232"/>
        <v>0.94788850165460947</v>
      </c>
      <c r="BD226" s="25">
        <f t="shared" si="233"/>
        <v>12</v>
      </c>
      <c r="BE226" s="25">
        <f t="shared" si="234"/>
        <v>11.150716939375611</v>
      </c>
      <c r="BF226" s="25">
        <f t="shared" si="235"/>
        <v>1.1547005383792517</v>
      </c>
      <c r="BG226" s="25">
        <f t="shared" si="236"/>
        <v>12</v>
      </c>
      <c r="BH226" s="25">
        <f t="shared" si="237"/>
        <v>10.392304845413262</v>
      </c>
      <c r="BI226" s="25">
        <f t="shared" si="238"/>
        <v>1.4057223945486541</v>
      </c>
      <c r="BJ226" s="25">
        <f t="shared" si="239"/>
        <v>8</v>
      </c>
      <c r="BK226" s="25">
        <f t="shared" si="240"/>
        <v>5.6910240820120253</v>
      </c>
      <c r="BL226" s="25">
        <f t="shared" si="241"/>
        <v>1.6884772023470189</v>
      </c>
      <c r="BM226" s="25">
        <f t="shared" si="242"/>
        <v>5.7142857142857144</v>
      </c>
      <c r="BN226" s="25">
        <f t="shared" si="243"/>
        <v>3.3842836055723682</v>
      </c>
      <c r="BO226" s="25">
        <f t="shared" si="244"/>
        <v>2.2485577494212232</v>
      </c>
      <c r="BP226" s="25">
        <f t="shared" si="245"/>
        <v>4.8979591836734695</v>
      </c>
      <c r="BQ226" s="25">
        <f t="shared" si="246"/>
        <v>2.178267018018194</v>
      </c>
      <c r="BR226" s="25">
        <f t="shared" si="247"/>
        <v>3.0692471206919762</v>
      </c>
      <c r="BS226" s="25">
        <f t="shared" si="248"/>
        <v>4.615384615384615</v>
      </c>
      <c r="BT226" s="25">
        <f t="shared" si="249"/>
        <v>1.4733883749055841</v>
      </c>
      <c r="BU226" s="25">
        <f t="shared" si="250"/>
        <v>4.2296723017555005</v>
      </c>
      <c r="BV226" s="25">
        <f t="shared" si="251"/>
        <v>3.333333333333333</v>
      </c>
      <c r="BW226" s="25">
        <f t="shared" si="252"/>
        <v>0.83146374795893196</v>
      </c>
      <c r="BX226" s="25">
        <f t="shared" si="253"/>
        <v>6.084819013518115</v>
      </c>
      <c r="BY226" s="25">
        <f t="shared" si="254"/>
        <v>2.6666666666666665</v>
      </c>
      <c r="BZ226" s="25">
        <f t="shared" si="255"/>
        <v>0.59713931687925959</v>
      </c>
      <c r="CA226" s="25">
        <f t="shared" si="256"/>
        <v>9.0027499602450121</v>
      </c>
      <c r="CB226" s="25">
        <f t="shared" si="257"/>
        <v>2.4</v>
      </c>
      <c r="CC226" s="25">
        <f t="shared" si="258"/>
        <v>0.51631890460441732</v>
      </c>
      <c r="CD226" s="25">
        <f t="shared" si="259"/>
        <v>14.433756729740644</v>
      </c>
      <c r="CE226" s="25">
        <f t="shared" si="260"/>
        <v>2.4</v>
      </c>
      <c r="CF226" s="25">
        <f t="shared" si="261"/>
        <v>0.48790216378677387</v>
      </c>
      <c r="CG226" s="25">
        <f t="shared" si="262"/>
        <v>25.018511664883782</v>
      </c>
      <c r="CH226" s="25">
        <f t="shared" si="263"/>
        <v>2.1818181818181817</v>
      </c>
      <c r="CI226" s="25">
        <f t="shared" si="264"/>
        <v>0.45256509290288083</v>
      </c>
      <c r="CJ226" s="25">
        <f t="shared" si="265"/>
        <v>52.923774675715713</v>
      </c>
      <c r="CK226" s="25">
        <f t="shared" si="266"/>
        <v>2.1818181818181817</v>
      </c>
      <c r="CL226" s="25">
        <f t="shared" si="267"/>
        <v>0.41607452860924748</v>
      </c>
      <c r="CM226" s="25">
        <f t="shared" si="268"/>
        <v>164.95721976846454</v>
      </c>
      <c r="CN226" s="25">
        <f t="shared" si="269"/>
        <v>2</v>
      </c>
      <c r="CO226" s="25">
        <f t="shared" si="270"/>
        <v>0.33182925106109012</v>
      </c>
      <c r="CP226">
        <f t="shared" si="271"/>
        <v>9.5757950054659293</v>
      </c>
      <c r="CQ226">
        <f t="shared" si="272"/>
        <v>246.87092034960102</v>
      </c>
      <c r="CR226">
        <f t="shared" si="273"/>
        <v>247</v>
      </c>
    </row>
    <row r="227" spans="1:96" ht="30">
      <c r="A227" s="248"/>
      <c r="B227" s="125" t="s">
        <v>31</v>
      </c>
      <c r="C227" s="92" t="s">
        <v>50</v>
      </c>
      <c r="D227" s="63">
        <v>7</v>
      </c>
      <c r="E227" s="63">
        <v>25</v>
      </c>
      <c r="F227" s="64" t="str">
        <f t="shared" si="275"/>
        <v>5-15</v>
      </c>
      <c r="G227" s="64">
        <f t="shared" si="210"/>
        <v>10</v>
      </c>
      <c r="H227" s="63">
        <v>5</v>
      </c>
      <c r="I227" s="63">
        <v>15</v>
      </c>
      <c r="J227" s="63">
        <v>1</v>
      </c>
      <c r="K227" s="110">
        <v>12</v>
      </c>
      <c r="L227" s="63" t="s">
        <v>280</v>
      </c>
      <c r="M227" s="63">
        <v>1</v>
      </c>
      <c r="N227" s="64" t="str">
        <f t="shared" si="274"/>
        <v>-</v>
      </c>
      <c r="O227" s="63" t="s">
        <v>257</v>
      </c>
      <c r="P227" s="63" t="s">
        <v>257</v>
      </c>
      <c r="Q227" s="63" t="s">
        <v>257</v>
      </c>
      <c r="R227" s="63" t="s">
        <v>257</v>
      </c>
      <c r="S227" s="63" t="s">
        <v>257</v>
      </c>
      <c r="T227" s="101">
        <v>15</v>
      </c>
      <c r="U227" s="63" t="s">
        <v>315</v>
      </c>
      <c r="V227" s="63">
        <v>1</v>
      </c>
      <c r="W227" s="63">
        <v>5</v>
      </c>
      <c r="X227" s="101">
        <v>9</v>
      </c>
      <c r="Y227" s="63">
        <v>2</v>
      </c>
      <c r="Z227" s="65" t="s">
        <v>233</v>
      </c>
      <c r="AA227" s="63">
        <f>'Способности и классы'!$G$28</f>
        <v>1.1499999999999999</v>
      </c>
      <c r="AB227" s="63">
        <v>0</v>
      </c>
      <c r="AC227" s="66" t="s">
        <v>640</v>
      </c>
      <c r="AD227" s="66"/>
      <c r="AE227" s="63">
        <f>1.85*1.33</f>
        <v>2.4605000000000001</v>
      </c>
      <c r="AF227" s="63">
        <v>0</v>
      </c>
      <c r="AG227" s="67"/>
      <c r="AH227" s="68">
        <f t="shared" si="211"/>
        <v>7.4432292756478682E-2</v>
      </c>
      <c r="AI227" s="68">
        <f t="shared" si="212"/>
        <v>5000.0000000000009</v>
      </c>
      <c r="AJ227" s="68">
        <f t="shared" si="213"/>
        <v>16.099120530694236</v>
      </c>
      <c r="AK227" s="68">
        <f t="shared" si="214"/>
        <v>0.31081616755452635</v>
      </c>
      <c r="AL227" s="68">
        <f t="shared" si="215"/>
        <v>3333.3333333333326</v>
      </c>
      <c r="AM227" s="68">
        <f t="shared" si="216"/>
        <v>12.833737872323441</v>
      </c>
      <c r="AN227" s="68">
        <f t="shared" si="217"/>
        <v>0.57555203119835263</v>
      </c>
      <c r="AO227" s="68">
        <f t="shared" si="218"/>
        <v>166.66666666666669</v>
      </c>
      <c r="AP227" s="68">
        <f t="shared" si="219"/>
        <v>6.3106392106030142</v>
      </c>
      <c r="AQ227" s="68">
        <f t="shared" si="220"/>
        <v>0.86232534291042384</v>
      </c>
      <c r="AR227" s="68">
        <f t="shared" si="221"/>
        <v>50</v>
      </c>
      <c r="AS227" s="68">
        <f t="shared" si="222"/>
        <v>5.0736387522630215</v>
      </c>
      <c r="AT227" s="68">
        <f t="shared" si="223"/>
        <v>1.1938166435617035</v>
      </c>
      <c r="AU227" s="68">
        <f t="shared" si="224"/>
        <v>20.833333333333336</v>
      </c>
      <c r="AV227" s="68">
        <f t="shared" si="225"/>
        <v>4.1774433258659363</v>
      </c>
      <c r="AW227" s="68">
        <f t="shared" si="226"/>
        <v>1.5498230820527068</v>
      </c>
      <c r="AX227" s="68">
        <f t="shared" si="227"/>
        <v>17.857142857142858</v>
      </c>
      <c r="AY227" s="68">
        <f t="shared" si="228"/>
        <v>4.6074025165327903</v>
      </c>
      <c r="AZ227" s="68">
        <f t="shared" si="229"/>
        <v>1.9757395356682945</v>
      </c>
      <c r="BA227" s="68">
        <f t="shared" si="230"/>
        <v>15.625</v>
      </c>
      <c r="BB227" s="68">
        <f t="shared" si="231"/>
        <v>4.9661520243769512</v>
      </c>
      <c r="BC227" s="68">
        <f t="shared" si="232"/>
        <v>2.4306795603287568</v>
      </c>
      <c r="BD227" s="68">
        <f t="shared" si="233"/>
        <v>20.833333333333329</v>
      </c>
      <c r="BE227" s="68">
        <f t="shared" si="234"/>
        <v>7.6980282573460146</v>
      </c>
      <c r="BF227" s="68">
        <f t="shared" si="235"/>
        <v>2.9962151745192687</v>
      </c>
      <c r="BG227" s="68">
        <f t="shared" si="236"/>
        <v>8.3333333333333339</v>
      </c>
      <c r="BH227" s="68">
        <f t="shared" si="237"/>
        <v>2.7812866726670875</v>
      </c>
      <c r="BI227" s="68">
        <f t="shared" si="238"/>
        <v>3.5998163405860599</v>
      </c>
      <c r="BJ227" s="68">
        <f t="shared" si="239"/>
        <v>8.3333333333333339</v>
      </c>
      <c r="BK227" s="68">
        <f t="shared" si="240"/>
        <v>2.3149329145988164</v>
      </c>
      <c r="BL227" s="68">
        <f t="shared" si="241"/>
        <v>4.3840620433565949</v>
      </c>
      <c r="BM227" s="68">
        <f t="shared" si="242"/>
        <v>6.25</v>
      </c>
      <c r="BN227" s="68">
        <f t="shared" si="243"/>
        <v>1.4256185104567489</v>
      </c>
      <c r="BO227" s="68">
        <f t="shared" si="244"/>
        <v>5.226441426161438</v>
      </c>
      <c r="BP227" s="68">
        <f t="shared" si="245"/>
        <v>6.25</v>
      </c>
      <c r="BQ227" s="68">
        <f t="shared" si="246"/>
        <v>1.1958423505360731</v>
      </c>
      <c r="BR227" s="68">
        <f t="shared" si="247"/>
        <v>7.0902305972634849</v>
      </c>
      <c r="BS227" s="68">
        <f t="shared" si="248"/>
        <v>9.615384615384615</v>
      </c>
      <c r="BT227" s="68">
        <f t="shared" si="249"/>
        <v>1.3356448243765227</v>
      </c>
      <c r="BU227" s="68">
        <f t="shared" si="250"/>
        <v>9.5554970430614521</v>
      </c>
      <c r="BV227" s="68">
        <f t="shared" si="251"/>
        <v>5</v>
      </c>
      <c r="BW227" s="68">
        <f t="shared" si="252"/>
        <v>0.60534848448024714</v>
      </c>
      <c r="BX227" s="68">
        <f t="shared" si="253"/>
        <v>13.573924817420332</v>
      </c>
      <c r="BY227" s="68">
        <f t="shared" si="254"/>
        <v>5</v>
      </c>
      <c r="BZ227" s="68">
        <f t="shared" si="255"/>
        <v>0.5356922373078371</v>
      </c>
      <c r="CA227" s="68">
        <f t="shared" si="256"/>
        <v>19.361257103917374</v>
      </c>
      <c r="CB227" s="68">
        <f t="shared" si="257"/>
        <v>5</v>
      </c>
      <c r="CC227" s="68">
        <f t="shared" si="258"/>
        <v>0.50818076901685805</v>
      </c>
      <c r="CD227" s="68">
        <f t="shared" si="259"/>
        <v>30.128897633165938</v>
      </c>
      <c r="CE227" s="68">
        <f t="shared" si="260"/>
        <v>4.166666666666667</v>
      </c>
      <c r="CF227" s="68">
        <f t="shared" si="261"/>
        <v>0.45323371294472092</v>
      </c>
      <c r="CG227" s="68">
        <f t="shared" si="262"/>
        <v>48.380990291711143</v>
      </c>
      <c r="CH227" s="68">
        <f t="shared" si="263"/>
        <v>4.166666666666667</v>
      </c>
      <c r="CI227" s="68">
        <f t="shared" si="264"/>
        <v>0.45072541943851396</v>
      </c>
      <c r="CJ227" s="68">
        <f t="shared" si="265"/>
        <v>92.597316583952633</v>
      </c>
      <c r="CK227" s="68">
        <f t="shared" si="266"/>
        <v>4.166666666666667</v>
      </c>
      <c r="CL227" s="68">
        <f t="shared" si="267"/>
        <v>0.42621364389811911</v>
      </c>
      <c r="CM227" s="68">
        <f t="shared" si="268"/>
        <v>212.13203435596429</v>
      </c>
      <c r="CN227" s="68">
        <f t="shared" si="269"/>
        <v>4.166666666666667</v>
      </c>
      <c r="CO227" s="68">
        <f t="shared" si="270"/>
        <v>0.37436533298675739</v>
      </c>
      <c r="CP227">
        <f t="shared" si="271"/>
        <v>10.234756664852137</v>
      </c>
      <c r="CQ227">
        <f t="shared" si="272"/>
        <v>253.53096452454963</v>
      </c>
      <c r="CR227">
        <f t="shared" si="273"/>
        <v>254</v>
      </c>
    </row>
    <row r="228" spans="1:96" ht="45">
      <c r="A228" s="248"/>
      <c r="B228" s="81" t="s">
        <v>186</v>
      </c>
      <c r="C228" s="89" t="s">
        <v>183</v>
      </c>
      <c r="D228" s="51">
        <v>7</v>
      </c>
      <c r="E228" s="51">
        <v>16</v>
      </c>
      <c r="F228" s="52">
        <f t="shared" si="275"/>
        <v>13</v>
      </c>
      <c r="G228" s="52">
        <f t="shared" si="210"/>
        <v>13</v>
      </c>
      <c r="H228" s="51">
        <v>13</v>
      </c>
      <c r="I228" s="51">
        <v>13</v>
      </c>
      <c r="J228" s="51">
        <v>1</v>
      </c>
      <c r="K228" s="107">
        <v>14</v>
      </c>
      <c r="L228" s="51" t="s">
        <v>272</v>
      </c>
      <c r="M228" s="51">
        <v>1</v>
      </c>
      <c r="N228" s="52" t="str">
        <f t="shared" si="274"/>
        <v>-</v>
      </c>
      <c r="O228" s="51" t="s">
        <v>257</v>
      </c>
      <c r="P228" s="51" t="s">
        <v>257</v>
      </c>
      <c r="Q228" s="51" t="s">
        <v>257</v>
      </c>
      <c r="R228" s="51" t="s">
        <v>257</v>
      </c>
      <c r="S228" s="51" t="s">
        <v>257</v>
      </c>
      <c r="T228" s="98">
        <v>4</v>
      </c>
      <c r="U228" s="51" t="s">
        <v>313</v>
      </c>
      <c r="V228" s="51">
        <v>1</v>
      </c>
      <c r="W228" s="51">
        <v>4</v>
      </c>
      <c r="X228" s="98">
        <v>16</v>
      </c>
      <c r="Y228" s="51">
        <v>3</v>
      </c>
      <c r="Z228" s="53" t="s">
        <v>233</v>
      </c>
      <c r="AA228" s="51">
        <f>'Способности и классы'!$G$28</f>
        <v>1.1499999999999999</v>
      </c>
      <c r="AB228" s="51">
        <v>0</v>
      </c>
      <c r="AC228" s="54" t="s">
        <v>647</v>
      </c>
      <c r="AD228" s="54"/>
      <c r="AE228" s="51">
        <f>1.2*2.65</f>
        <v>3.1799999999999997</v>
      </c>
      <c r="AF228" s="51">
        <v>0</v>
      </c>
      <c r="AG228" s="55"/>
      <c r="AH228" s="56">
        <f t="shared" si="211"/>
        <v>4.656050557980853E-2</v>
      </c>
      <c r="AI228" s="56">
        <f t="shared" si="212"/>
        <v>319.99999999999972</v>
      </c>
      <c r="AJ228" s="56">
        <f t="shared" si="213"/>
        <v>9.1050654652320819</v>
      </c>
      <c r="AK228" s="56">
        <f t="shared" si="214"/>
        <v>0.19571195565750027</v>
      </c>
      <c r="AL228" s="56">
        <f t="shared" si="215"/>
        <v>159.99999999999986</v>
      </c>
      <c r="AM228" s="56">
        <f t="shared" si="216"/>
        <v>6.3232189797237002</v>
      </c>
      <c r="AN228" s="56">
        <f t="shared" si="217"/>
        <v>0.36084391824351614</v>
      </c>
      <c r="AO228" s="56">
        <f t="shared" si="218"/>
        <v>53.333333333333336</v>
      </c>
      <c r="AP228" s="56">
        <f t="shared" si="219"/>
        <v>5.0716092449044927</v>
      </c>
      <c r="AQ228" s="56">
        <f t="shared" si="220"/>
        <v>0.53957969083142598</v>
      </c>
      <c r="AR228" s="56">
        <f t="shared" si="221"/>
        <v>106.66666666666657</v>
      </c>
      <c r="AS228" s="56">
        <f t="shared" si="222"/>
        <v>8.2868456818054792</v>
      </c>
      <c r="AT228" s="56">
        <f t="shared" si="223"/>
        <v>0.74312410885793423</v>
      </c>
      <c r="AU228" s="56">
        <f t="shared" si="224"/>
        <v>79.999999999999929</v>
      </c>
      <c r="AV228" s="56">
        <f t="shared" si="225"/>
        <v>10.37562621841597</v>
      </c>
      <c r="AW228" s="56">
        <f t="shared" si="226"/>
        <v>0.97237940074042239</v>
      </c>
      <c r="AX228" s="56">
        <f t="shared" si="227"/>
        <v>63.999999999999943</v>
      </c>
      <c r="AY228" s="56">
        <f t="shared" si="228"/>
        <v>13.69194481272301</v>
      </c>
      <c r="AZ228" s="56">
        <f t="shared" si="229"/>
        <v>1.2325455184947067</v>
      </c>
      <c r="BA228" s="56">
        <f t="shared" si="230"/>
        <v>26.666666666666671</v>
      </c>
      <c r="BB228" s="56">
        <f t="shared" si="231"/>
        <v>10.833117860084226</v>
      </c>
      <c r="BC228" s="56">
        <f t="shared" si="232"/>
        <v>1.5303260147194899</v>
      </c>
      <c r="BD228" s="56">
        <f t="shared" si="233"/>
        <v>5.7142857142857135</v>
      </c>
      <c r="BE228" s="56">
        <f t="shared" si="234"/>
        <v>3.495981217796674</v>
      </c>
      <c r="BF228" s="56">
        <f t="shared" si="235"/>
        <v>1.8745138610052785</v>
      </c>
      <c r="BG228" s="56">
        <f t="shared" si="236"/>
        <v>7.6190476190476168</v>
      </c>
      <c r="BH228" s="56">
        <f t="shared" si="237"/>
        <v>4.0645458950949642</v>
      </c>
      <c r="BI228" s="56">
        <f t="shared" si="238"/>
        <v>2.2768743010295101</v>
      </c>
      <c r="BJ228" s="56">
        <f t="shared" si="239"/>
        <v>5</v>
      </c>
      <c r="BK228" s="56">
        <f t="shared" si="240"/>
        <v>2.1959929881676836</v>
      </c>
      <c r="BL228" s="56">
        <f t="shared" si="241"/>
        <v>2.71179671892097</v>
      </c>
      <c r="BM228" s="56">
        <f t="shared" si="242"/>
        <v>3.5555555555555554</v>
      </c>
      <c r="BN228" s="56">
        <f t="shared" si="243"/>
        <v>1.3111438371274078</v>
      </c>
      <c r="BO228" s="56">
        <f t="shared" si="244"/>
        <v>3.2716515254078797</v>
      </c>
      <c r="BP228" s="56">
        <f t="shared" si="245"/>
        <v>2.6666666666666665</v>
      </c>
      <c r="BQ228" s="56">
        <f t="shared" si="246"/>
        <v>0.81508273297358913</v>
      </c>
      <c r="BR228" s="56">
        <f t="shared" si="247"/>
        <v>3.9559185111141022</v>
      </c>
      <c r="BS228" s="56">
        <f t="shared" si="248"/>
        <v>2.2377622377622375</v>
      </c>
      <c r="BT228" s="56">
        <f t="shared" si="249"/>
        <v>0.58202048938252471</v>
      </c>
      <c r="BU228" s="56">
        <f t="shared" si="250"/>
        <v>4.8112522432468818</v>
      </c>
      <c r="BV228" s="56">
        <f t="shared" si="251"/>
        <v>1.8181818181818181</v>
      </c>
      <c r="BW228" s="56">
        <f t="shared" si="252"/>
        <v>0.47040168369968743</v>
      </c>
      <c r="BX228" s="56">
        <f t="shared" si="253"/>
        <v>6.5677411574481237</v>
      </c>
      <c r="BY228" s="56">
        <f t="shared" si="254"/>
        <v>1.4814814814814814</v>
      </c>
      <c r="BZ228" s="56">
        <f t="shared" si="255"/>
        <v>0.39427580238869131</v>
      </c>
      <c r="CA228" s="56">
        <f t="shared" si="256"/>
        <v>9.2215667995565216</v>
      </c>
      <c r="CB228" s="56">
        <f t="shared" si="257"/>
        <v>1.2307692307692308</v>
      </c>
      <c r="CC228" s="56">
        <f t="shared" si="258"/>
        <v>0.36533052156631557</v>
      </c>
      <c r="CD228" s="56">
        <f t="shared" si="259"/>
        <v>13.03694156234639</v>
      </c>
      <c r="CE228" s="56">
        <f t="shared" si="260"/>
        <v>1.1428571428571428</v>
      </c>
      <c r="CF228" s="56">
        <f t="shared" si="261"/>
        <v>0.37768217744637961</v>
      </c>
      <c r="CG228" s="56">
        <f t="shared" si="262"/>
        <v>20.014809331907028</v>
      </c>
      <c r="CH228" s="56">
        <f t="shared" si="263"/>
        <v>1.0666666666666667</v>
      </c>
      <c r="CI228" s="56">
        <f t="shared" si="264"/>
        <v>0.38562937771579825</v>
      </c>
      <c r="CJ228" s="56">
        <f t="shared" si="265"/>
        <v>33.425541900452025</v>
      </c>
      <c r="CK228" s="56">
        <f t="shared" si="266"/>
        <v>1</v>
      </c>
      <c r="CL228" s="56">
        <f t="shared" si="267"/>
        <v>0.38095916342797542</v>
      </c>
      <c r="CM228" s="56">
        <f t="shared" si="268"/>
        <v>66.617338752649133</v>
      </c>
      <c r="CN228" s="56">
        <f t="shared" si="269"/>
        <v>1</v>
      </c>
      <c r="CO228" s="56">
        <f t="shared" si="270"/>
        <v>0.35002831725671263</v>
      </c>
      <c r="CP228">
        <f t="shared" si="271"/>
        <v>11.506611211569995</v>
      </c>
      <c r="CQ228">
        <f t="shared" si="272"/>
        <v>265.69230450448293</v>
      </c>
      <c r="CR228">
        <f t="shared" si="273"/>
        <v>266</v>
      </c>
    </row>
    <row r="229" spans="1:96" ht="30">
      <c r="A229" s="248"/>
      <c r="B229" s="76" t="s">
        <v>30</v>
      </c>
      <c r="C229" s="84" t="s">
        <v>28</v>
      </c>
      <c r="D229" s="69">
        <v>7</v>
      </c>
      <c r="E229" s="69">
        <v>39</v>
      </c>
      <c r="F229" s="70">
        <f t="shared" si="275"/>
        <v>15</v>
      </c>
      <c r="G229" s="70">
        <f t="shared" si="210"/>
        <v>15</v>
      </c>
      <c r="H229" s="70">
        <v>15</v>
      </c>
      <c r="I229" s="70">
        <v>15</v>
      </c>
      <c r="J229" s="70">
        <v>1</v>
      </c>
      <c r="K229" s="102">
        <v>12</v>
      </c>
      <c r="L229" s="69" t="s">
        <v>270</v>
      </c>
      <c r="M229" s="69">
        <v>1</v>
      </c>
      <c r="N229" s="70">
        <f t="shared" si="274"/>
        <v>15</v>
      </c>
      <c r="O229" s="71">
        <v>15</v>
      </c>
      <c r="P229" s="71">
        <v>15</v>
      </c>
      <c r="Q229" s="69">
        <v>1</v>
      </c>
      <c r="R229" s="69">
        <v>11</v>
      </c>
      <c r="S229" s="69" t="s">
        <v>279</v>
      </c>
      <c r="T229" s="93">
        <v>14</v>
      </c>
      <c r="U229" s="69" t="s">
        <v>331</v>
      </c>
      <c r="V229" s="69">
        <v>1</v>
      </c>
      <c r="W229" s="69">
        <v>7</v>
      </c>
      <c r="X229" s="93">
        <v>1</v>
      </c>
      <c r="Y229" s="69">
        <v>1</v>
      </c>
      <c r="Z229" s="72" t="s">
        <v>235</v>
      </c>
      <c r="AA229" s="69">
        <f>'Способности и классы'!$G$9</f>
        <v>1.3612500000000003</v>
      </c>
      <c r="AB229" s="69">
        <v>0</v>
      </c>
      <c r="AC229" s="73" t="s">
        <v>796</v>
      </c>
      <c r="AD229" s="73"/>
      <c r="AE229" s="69">
        <f>1.3</f>
        <v>1.3</v>
      </c>
      <c r="AF229" s="69">
        <v>36</v>
      </c>
      <c r="AG229" s="74"/>
      <c r="AH229" s="75">
        <f t="shared" si="211"/>
        <v>6.9930069930069921E-2</v>
      </c>
      <c r="AI229" s="75">
        <f t="shared" si="212"/>
        <v>1560</v>
      </c>
      <c r="AJ229" s="75">
        <f t="shared" si="213"/>
        <v>12.221236795430681</v>
      </c>
      <c r="AK229" s="75">
        <f t="shared" si="214"/>
        <v>0.29411764705882354</v>
      </c>
      <c r="AL229" s="75">
        <f t="shared" si="215"/>
        <v>1560</v>
      </c>
      <c r="AM229" s="75">
        <f t="shared" si="216"/>
        <v>10.574649141392969</v>
      </c>
      <c r="AN229" s="75">
        <f t="shared" si="217"/>
        <v>0.53846153846153844</v>
      </c>
      <c r="AO229" s="75">
        <f t="shared" si="218"/>
        <v>260</v>
      </c>
      <c r="AP229" s="75">
        <f t="shared" si="219"/>
        <v>7.4514546831353314</v>
      </c>
      <c r="AQ229" s="75">
        <f t="shared" si="220"/>
        <v>0.81300813008130079</v>
      </c>
      <c r="AR229" s="75">
        <f t="shared" si="221"/>
        <v>39</v>
      </c>
      <c r="AS229" s="75">
        <f t="shared" si="222"/>
        <v>4.7031397904878176</v>
      </c>
      <c r="AT229" s="75">
        <f t="shared" si="223"/>
        <v>1.1206896551724139</v>
      </c>
      <c r="AU229" s="75">
        <f t="shared" si="224"/>
        <v>19.5</v>
      </c>
      <c r="AV229" s="75">
        <f t="shared" si="225"/>
        <v>4.1713307229228418</v>
      </c>
      <c r="AW229" s="75">
        <f t="shared" si="226"/>
        <v>1.4678899082568806</v>
      </c>
      <c r="AX229" s="75">
        <f t="shared" si="227"/>
        <v>19.5</v>
      </c>
      <c r="AY229" s="75">
        <f t="shared" si="228"/>
        <v>5.0360287892376228</v>
      </c>
      <c r="AZ229" s="75">
        <f t="shared" si="229"/>
        <v>1.8446601941747571</v>
      </c>
      <c r="BA229" s="75">
        <f t="shared" si="230"/>
        <v>13</v>
      </c>
      <c r="BB229" s="75">
        <f t="shared" si="231"/>
        <v>4.5417257546116261</v>
      </c>
      <c r="BC229" s="75">
        <f t="shared" si="232"/>
        <v>2.291666666666667</v>
      </c>
      <c r="BD229" s="75">
        <f t="shared" si="233"/>
        <v>32.499999999999993</v>
      </c>
      <c r="BE229" s="75">
        <f t="shared" si="234"/>
        <v>12.420678414120808</v>
      </c>
      <c r="BF229" s="75">
        <f t="shared" si="235"/>
        <v>2.8089887640449436</v>
      </c>
      <c r="BG229" s="75">
        <f t="shared" si="236"/>
        <v>13</v>
      </c>
      <c r="BH229" s="75">
        <f t="shared" si="237"/>
        <v>4.6280000000000001</v>
      </c>
      <c r="BI229" s="75">
        <f t="shared" si="238"/>
        <v>3.4146341463414638</v>
      </c>
      <c r="BJ229" s="75">
        <f t="shared" si="239"/>
        <v>9.75</v>
      </c>
      <c r="BK229" s="75">
        <f t="shared" si="240"/>
        <v>2.8553571428571427</v>
      </c>
      <c r="BL229" s="75">
        <f t="shared" si="241"/>
        <v>4.0789473684210531</v>
      </c>
      <c r="BM229" s="75">
        <f t="shared" si="242"/>
        <v>9.75</v>
      </c>
      <c r="BN229" s="75">
        <f t="shared" si="243"/>
        <v>2.3903225806451611</v>
      </c>
      <c r="BO229" s="75">
        <f t="shared" si="244"/>
        <v>4.9275362318840576</v>
      </c>
      <c r="BP229" s="75">
        <f t="shared" si="245"/>
        <v>9.75</v>
      </c>
      <c r="BQ229" s="75">
        <f t="shared" si="246"/>
        <v>1.9786764705882354</v>
      </c>
      <c r="BR229" s="75">
        <f t="shared" si="247"/>
        <v>6.6308243727598564</v>
      </c>
      <c r="BS229" s="75">
        <f t="shared" si="248"/>
        <v>12</v>
      </c>
      <c r="BT229" s="75">
        <f t="shared" si="249"/>
        <v>1.7568433329323716</v>
      </c>
      <c r="BU229" s="75">
        <f t="shared" si="250"/>
        <v>9.0909090909090899</v>
      </c>
      <c r="BV229" s="75">
        <f t="shared" si="251"/>
        <v>7.8</v>
      </c>
      <c r="BW229" s="75">
        <f t="shared" si="252"/>
        <v>0.88808114193818899</v>
      </c>
      <c r="BX229" s="75">
        <f t="shared" si="253"/>
        <v>12.536443148688045</v>
      </c>
      <c r="BY229" s="75">
        <f t="shared" si="254"/>
        <v>6.5</v>
      </c>
      <c r="BZ229" s="75">
        <f t="shared" si="255"/>
        <v>0.66330288797588322</v>
      </c>
      <c r="CA229" s="75">
        <f t="shared" si="256"/>
        <v>18.253968253968253</v>
      </c>
      <c r="CB229" s="75">
        <f t="shared" si="257"/>
        <v>6.5</v>
      </c>
      <c r="CC229" s="75">
        <f t="shared" si="258"/>
        <v>0.59673022088858474</v>
      </c>
      <c r="CD229" s="75">
        <f t="shared" si="259"/>
        <v>28</v>
      </c>
      <c r="CE229" s="75">
        <f t="shared" si="260"/>
        <v>6.5</v>
      </c>
      <c r="CF229" s="75">
        <f t="shared" si="261"/>
        <v>0.55757350694922569</v>
      </c>
      <c r="CG229" s="75">
        <f t="shared" si="262"/>
        <v>46.428571428571431</v>
      </c>
      <c r="CH229" s="75">
        <f t="shared" si="263"/>
        <v>5.5714285714285712</v>
      </c>
      <c r="CI229" s="75">
        <f t="shared" si="264"/>
        <v>0.50203489524551059</v>
      </c>
      <c r="CJ229" s="75">
        <f t="shared" si="265"/>
        <v>83.333333333333314</v>
      </c>
      <c r="CK229" s="75">
        <f t="shared" si="266"/>
        <v>5.5714285714285712</v>
      </c>
      <c r="CL229" s="75">
        <f t="shared" si="267"/>
        <v>0.47524291230773213</v>
      </c>
      <c r="CM229" s="75">
        <f t="shared" si="268"/>
        <v>200.00000000000006</v>
      </c>
      <c r="CN229" s="75">
        <f t="shared" si="269"/>
        <v>5.5714285714285712</v>
      </c>
      <c r="CO229" s="75">
        <f t="shared" si="270"/>
        <v>0.40853958447041089</v>
      </c>
      <c r="CP229">
        <f t="shared" si="271"/>
        <v>8.9749039654141622</v>
      </c>
      <c r="CQ229">
        <f t="shared" si="272"/>
        <v>276.55363509313889</v>
      </c>
      <c r="CR229">
        <f t="shared" si="273"/>
        <v>277</v>
      </c>
    </row>
    <row r="230" spans="1:96" ht="60">
      <c r="A230" s="248"/>
      <c r="B230" s="82" t="s">
        <v>209</v>
      </c>
      <c r="C230" s="90" t="s">
        <v>205</v>
      </c>
      <c r="D230" s="26">
        <v>7</v>
      </c>
      <c r="E230" s="26">
        <v>30</v>
      </c>
      <c r="F230" s="27">
        <f t="shared" si="275"/>
        <v>10</v>
      </c>
      <c r="G230" s="27">
        <f t="shared" si="210"/>
        <v>10</v>
      </c>
      <c r="H230" s="26">
        <v>10</v>
      </c>
      <c r="I230" s="26">
        <v>10</v>
      </c>
      <c r="J230" s="26">
        <v>1</v>
      </c>
      <c r="K230" s="108">
        <v>11</v>
      </c>
      <c r="L230" s="26" t="s">
        <v>271</v>
      </c>
      <c r="M230" s="26">
        <v>1</v>
      </c>
      <c r="N230" s="27" t="str">
        <f t="shared" si="274"/>
        <v>-</v>
      </c>
      <c r="O230" s="26" t="s">
        <v>257</v>
      </c>
      <c r="P230" s="26" t="s">
        <v>257</v>
      </c>
      <c r="Q230" s="26" t="s">
        <v>257</v>
      </c>
      <c r="R230" s="26" t="s">
        <v>257</v>
      </c>
      <c r="S230" s="26" t="s">
        <v>257</v>
      </c>
      <c r="T230" s="99">
        <v>15</v>
      </c>
      <c r="U230" s="26" t="s">
        <v>320</v>
      </c>
      <c r="V230" s="26">
        <v>1</v>
      </c>
      <c r="W230" s="26">
        <v>5</v>
      </c>
      <c r="X230" s="99">
        <v>9</v>
      </c>
      <c r="Y230" s="26">
        <v>1</v>
      </c>
      <c r="Z230" s="28" t="s">
        <v>235</v>
      </c>
      <c r="AA230" s="26">
        <f>'Способности и классы'!$G$9</f>
        <v>1.3612500000000003</v>
      </c>
      <c r="AB230" s="26">
        <v>0</v>
      </c>
      <c r="AC230" s="29" t="s">
        <v>789</v>
      </c>
      <c r="AD230" s="29"/>
      <c r="AE230" s="26">
        <f>1.2*1.3*1.4</f>
        <v>2.1839999999999997</v>
      </c>
      <c r="AF230" s="26">
        <v>48</v>
      </c>
      <c r="AG230" s="30"/>
      <c r="AH230" s="31">
        <f t="shared" si="211"/>
        <v>0.10526315789473684</v>
      </c>
      <c r="AI230" s="31">
        <f t="shared" si="212"/>
        <v>6000.0000000000009</v>
      </c>
      <c r="AJ230" s="31">
        <f t="shared" si="213"/>
        <v>15.451431251708255</v>
      </c>
      <c r="AK230" s="31">
        <f t="shared" si="214"/>
        <v>0.43956043956043955</v>
      </c>
      <c r="AL230" s="31">
        <f t="shared" si="215"/>
        <v>3999.9999999999991</v>
      </c>
      <c r="AM230" s="31">
        <f t="shared" si="216"/>
        <v>12.266944006035388</v>
      </c>
      <c r="AN230" s="31">
        <f t="shared" si="217"/>
        <v>0.81395348837209303</v>
      </c>
      <c r="AO230" s="31">
        <f t="shared" si="218"/>
        <v>200</v>
      </c>
      <c r="AP230" s="31">
        <f t="shared" si="219"/>
        <v>5.9825988373643337</v>
      </c>
      <c r="AQ230" s="31">
        <f t="shared" si="220"/>
        <v>1.2195121951219514</v>
      </c>
      <c r="AR230" s="31">
        <f t="shared" si="221"/>
        <v>60</v>
      </c>
      <c r="AS230" s="31">
        <f t="shared" si="222"/>
        <v>4.7510110565140335</v>
      </c>
      <c r="AT230" s="31">
        <f t="shared" si="223"/>
        <v>1.6883116883116882</v>
      </c>
      <c r="AU230" s="31">
        <f t="shared" si="224"/>
        <v>25</v>
      </c>
      <c r="AV230" s="31">
        <f t="shared" si="225"/>
        <v>3.848076442547927</v>
      </c>
      <c r="AW230" s="31">
        <f t="shared" si="226"/>
        <v>2.1917808219178081</v>
      </c>
      <c r="AX230" s="31">
        <f t="shared" si="227"/>
        <v>21.428571428571431</v>
      </c>
      <c r="AY230" s="31">
        <f t="shared" si="228"/>
        <v>4.1578858329138626</v>
      </c>
      <c r="AZ230" s="31">
        <f t="shared" si="229"/>
        <v>2.7941176470588238</v>
      </c>
      <c r="BA230" s="31">
        <f t="shared" si="230"/>
        <v>18.75</v>
      </c>
      <c r="BB230" s="31">
        <f t="shared" si="231"/>
        <v>4.3725657882519675</v>
      </c>
      <c r="BC230" s="31">
        <f t="shared" si="232"/>
        <v>3.4375</v>
      </c>
      <c r="BD230" s="31">
        <f t="shared" si="233"/>
        <v>24.999999999999996</v>
      </c>
      <c r="BE230" s="31">
        <f t="shared" si="234"/>
        <v>6.5858591258309946</v>
      </c>
      <c r="BF230" s="31">
        <f t="shared" si="235"/>
        <v>4.2372881355932197</v>
      </c>
      <c r="BG230" s="31">
        <f t="shared" si="236"/>
        <v>10</v>
      </c>
      <c r="BH230" s="31">
        <f t="shared" si="237"/>
        <v>2.3600000000000003</v>
      </c>
      <c r="BI230" s="31">
        <f t="shared" si="238"/>
        <v>5.0909090909090908</v>
      </c>
      <c r="BJ230" s="31">
        <f t="shared" si="239"/>
        <v>10</v>
      </c>
      <c r="BK230" s="31">
        <f t="shared" si="240"/>
        <v>1.9642857142857144</v>
      </c>
      <c r="BL230" s="31">
        <f t="shared" si="241"/>
        <v>6.2</v>
      </c>
      <c r="BM230" s="31">
        <f t="shared" si="242"/>
        <v>7.5</v>
      </c>
      <c r="BN230" s="31">
        <f t="shared" si="243"/>
        <v>1.2096774193548387</v>
      </c>
      <c r="BO230" s="31">
        <f t="shared" si="244"/>
        <v>8.2125603864734309</v>
      </c>
      <c r="BP230" s="31">
        <f t="shared" si="245"/>
        <v>7.5</v>
      </c>
      <c r="BQ230" s="31">
        <f t="shared" si="246"/>
        <v>0.91323529411764692</v>
      </c>
      <c r="BR230" s="31">
        <f t="shared" si="247"/>
        <v>11.280487804878049</v>
      </c>
      <c r="BS230" s="31">
        <f t="shared" si="248"/>
        <v>11.538461538461538</v>
      </c>
      <c r="BT230" s="31">
        <f t="shared" si="249"/>
        <v>1.0217132489315888</v>
      </c>
      <c r="BU230" s="31">
        <f t="shared" si="250"/>
        <v>15.444015444015445</v>
      </c>
      <c r="BV230" s="31">
        <f t="shared" si="251"/>
        <v>6</v>
      </c>
      <c r="BW230" s="31">
        <f t="shared" si="252"/>
        <v>0.48059366624777694</v>
      </c>
      <c r="BX230" s="31">
        <f t="shared" si="253"/>
        <v>22.395833333333336</v>
      </c>
      <c r="BY230" s="31">
        <f t="shared" si="254"/>
        <v>6</v>
      </c>
      <c r="BZ230" s="31">
        <f t="shared" si="255"/>
        <v>0.43902577143524901</v>
      </c>
      <c r="CA230" s="31">
        <f t="shared" si="256"/>
        <v>32.857142857142861</v>
      </c>
      <c r="CB230" s="31">
        <f t="shared" si="257"/>
        <v>6</v>
      </c>
      <c r="CC230" s="31">
        <f t="shared" si="258"/>
        <v>0.42732738696715178</v>
      </c>
      <c r="CD230" s="31">
        <f t="shared" si="259"/>
        <v>53.260869565217398</v>
      </c>
      <c r="CE230" s="31">
        <f t="shared" si="260"/>
        <v>5</v>
      </c>
      <c r="CF230" s="31">
        <f t="shared" si="261"/>
        <v>0.38817244281581503</v>
      </c>
      <c r="CG230" s="31">
        <f t="shared" si="262"/>
        <v>91.228070175438589</v>
      </c>
      <c r="CH230" s="31">
        <f t="shared" si="263"/>
        <v>5</v>
      </c>
      <c r="CI230" s="31">
        <f t="shared" si="264"/>
        <v>0.38915578677316648</v>
      </c>
      <c r="CJ230" s="31">
        <f t="shared" si="265"/>
        <v>196.4285714285715</v>
      </c>
      <c r="CK230" s="31">
        <f t="shared" si="266"/>
        <v>5</v>
      </c>
      <c r="CL230" s="31">
        <f t="shared" si="267"/>
        <v>0.36440595898289246</v>
      </c>
      <c r="CM230" s="31">
        <f t="shared" si="268"/>
        <v>600.00000000000011</v>
      </c>
      <c r="CN230" s="31">
        <f t="shared" si="269"/>
        <v>5</v>
      </c>
      <c r="CO230" s="31">
        <f t="shared" si="270"/>
        <v>0.30213753973567681</v>
      </c>
      <c r="CP230">
        <f t="shared" si="271"/>
        <v>7.9825498860554926</v>
      </c>
      <c r="CQ230">
        <f t="shared" si="272"/>
        <v>277.53909050498623</v>
      </c>
      <c r="CR230">
        <f t="shared" si="273"/>
        <v>278</v>
      </c>
    </row>
    <row r="231" spans="1:96" ht="60.75" thickBot="1">
      <c r="A231" s="249"/>
      <c r="B231" s="127" t="s">
        <v>167</v>
      </c>
      <c r="C231" s="128" t="s">
        <v>165</v>
      </c>
      <c r="D231" s="129">
        <v>7</v>
      </c>
      <c r="E231" s="129">
        <v>25</v>
      </c>
      <c r="F231" s="130">
        <f t="shared" si="275"/>
        <v>12</v>
      </c>
      <c r="G231" s="130">
        <f t="shared" si="210"/>
        <v>12</v>
      </c>
      <c r="H231" s="131">
        <v>12</v>
      </c>
      <c r="I231" s="131">
        <v>12</v>
      </c>
      <c r="J231" s="131">
        <v>1</v>
      </c>
      <c r="K231" s="132">
        <v>12</v>
      </c>
      <c r="L231" s="129" t="s">
        <v>271</v>
      </c>
      <c r="M231" s="129">
        <v>1</v>
      </c>
      <c r="N231" s="130" t="str">
        <f t="shared" si="274"/>
        <v>-</v>
      </c>
      <c r="O231" s="129" t="s">
        <v>257</v>
      </c>
      <c r="P231" s="129" t="s">
        <v>257</v>
      </c>
      <c r="Q231" s="129" t="s">
        <v>257</v>
      </c>
      <c r="R231" s="129" t="s">
        <v>257</v>
      </c>
      <c r="S231" s="129" t="s">
        <v>257</v>
      </c>
      <c r="T231" s="133">
        <v>16</v>
      </c>
      <c r="U231" s="129" t="s">
        <v>316</v>
      </c>
      <c r="V231" s="129">
        <v>1</v>
      </c>
      <c r="W231" s="129">
        <v>5</v>
      </c>
      <c r="X231" s="133">
        <v>9</v>
      </c>
      <c r="Y231" s="129">
        <v>1</v>
      </c>
      <c r="Z231" s="134" t="s">
        <v>235</v>
      </c>
      <c r="AA231" s="129">
        <f>'Способности и классы'!$G$9</f>
        <v>1.3612500000000003</v>
      </c>
      <c r="AB231" s="129">
        <v>0</v>
      </c>
      <c r="AC231" s="135" t="s">
        <v>790</v>
      </c>
      <c r="AD231" s="135"/>
      <c r="AE231" s="129">
        <f>1.5*1.1*1.2</f>
        <v>1.98</v>
      </c>
      <c r="AF231" s="129">
        <v>42</v>
      </c>
      <c r="AG231" s="136"/>
      <c r="AH231" s="137">
        <f t="shared" si="211"/>
        <v>8.6956521739130432E-2</v>
      </c>
      <c r="AI231" s="137">
        <f t="shared" si="212"/>
        <v>5000.0000000000009</v>
      </c>
      <c r="AJ231" s="137">
        <f t="shared" si="213"/>
        <v>15.485205073412365</v>
      </c>
      <c r="AK231" s="137">
        <f t="shared" si="214"/>
        <v>0.36697247706422015</v>
      </c>
      <c r="AL231" s="137">
        <f t="shared" si="215"/>
        <v>3333.3333333333326</v>
      </c>
      <c r="AM231" s="137">
        <f t="shared" si="216"/>
        <v>12.260761493882708</v>
      </c>
      <c r="AN231" s="137">
        <f t="shared" si="217"/>
        <v>0.67307692307692302</v>
      </c>
      <c r="AO231" s="137">
        <f t="shared" si="218"/>
        <v>166.66666666666669</v>
      </c>
      <c r="AP231" s="137">
        <f t="shared" si="219"/>
        <v>5.9976320123849858</v>
      </c>
      <c r="AQ231" s="137">
        <f t="shared" si="220"/>
        <v>1.0204081632653061</v>
      </c>
      <c r="AR231" s="137">
        <f t="shared" si="221"/>
        <v>50</v>
      </c>
      <c r="AS231" s="137">
        <f t="shared" si="222"/>
        <v>4.7432763938033666</v>
      </c>
      <c r="AT231" s="137">
        <f t="shared" si="223"/>
        <v>1.3978494623655913</v>
      </c>
      <c r="AU231" s="137">
        <f t="shared" si="224"/>
        <v>41.666666666666671</v>
      </c>
      <c r="AV231" s="137">
        <f t="shared" si="225"/>
        <v>5.4596421409916891</v>
      </c>
      <c r="AW231" s="137">
        <f t="shared" si="226"/>
        <v>1.8181818181818181</v>
      </c>
      <c r="AX231" s="137">
        <f t="shared" si="227"/>
        <v>17.857142857142858</v>
      </c>
      <c r="AY231" s="137">
        <f t="shared" si="228"/>
        <v>4.1697418073122661</v>
      </c>
      <c r="AZ231" s="137">
        <f t="shared" si="229"/>
        <v>2.3170731707317076</v>
      </c>
      <c r="BA231" s="137">
        <f t="shared" si="230"/>
        <v>15.625</v>
      </c>
      <c r="BB231" s="137">
        <f t="shared" si="231"/>
        <v>4.3891681089713517</v>
      </c>
      <c r="BC231" s="137">
        <f t="shared" si="232"/>
        <v>2.8571428571428572</v>
      </c>
      <c r="BD231" s="137">
        <f t="shared" si="233"/>
        <v>31.25</v>
      </c>
      <c r="BE231" s="137">
        <f t="shared" si="234"/>
        <v>9.7044776179639367</v>
      </c>
      <c r="BF231" s="137">
        <f t="shared" si="235"/>
        <v>3.5211267605633805</v>
      </c>
      <c r="BG231" s="137">
        <f t="shared" si="236"/>
        <v>8.3333333333333339</v>
      </c>
      <c r="BH231" s="137">
        <f t="shared" si="237"/>
        <v>2.3666666666666667</v>
      </c>
      <c r="BI231" s="137">
        <f t="shared" si="238"/>
        <v>4.2424242424242422</v>
      </c>
      <c r="BJ231" s="137">
        <f t="shared" si="239"/>
        <v>8.3333333333333339</v>
      </c>
      <c r="BK231" s="137">
        <f t="shared" si="240"/>
        <v>1.9642857142857146</v>
      </c>
      <c r="BL231" s="137">
        <f t="shared" si="241"/>
        <v>5.081967213114754</v>
      </c>
      <c r="BM231" s="137">
        <f t="shared" si="242"/>
        <v>8.3333333333333339</v>
      </c>
      <c r="BN231" s="137">
        <f t="shared" si="243"/>
        <v>1.6397849462365592</v>
      </c>
      <c r="BO231" s="137">
        <f t="shared" si="244"/>
        <v>6.1818181818181817</v>
      </c>
      <c r="BP231" s="137">
        <f t="shared" si="245"/>
        <v>8.3333333333333339</v>
      </c>
      <c r="BQ231" s="137">
        <f t="shared" si="246"/>
        <v>1.3480392156862746</v>
      </c>
      <c r="BR231" s="137">
        <f t="shared" si="247"/>
        <v>8.2222222222222214</v>
      </c>
      <c r="BS231" s="137">
        <f t="shared" si="248"/>
        <v>9.615384615384615</v>
      </c>
      <c r="BT231" s="137">
        <f t="shared" si="249"/>
        <v>1.1603221368819487</v>
      </c>
      <c r="BU231" s="137">
        <f t="shared" si="250"/>
        <v>11.363636363636362</v>
      </c>
      <c r="BV231" s="137">
        <f t="shared" si="251"/>
        <v>6.25</v>
      </c>
      <c r="BW231" s="137">
        <f t="shared" si="252"/>
        <v>0.62918894644514101</v>
      </c>
      <c r="BX231" s="137">
        <f t="shared" si="253"/>
        <v>15.750915750915752</v>
      </c>
      <c r="BY231" s="137">
        <f t="shared" si="254"/>
        <v>6.25</v>
      </c>
      <c r="BZ231" s="137">
        <f t="shared" si="255"/>
        <v>0.56118865210978741</v>
      </c>
      <c r="CA231" s="137">
        <f t="shared" si="256"/>
        <v>22.549019607843135</v>
      </c>
      <c r="CB231" s="137">
        <f t="shared" si="257"/>
        <v>6.25</v>
      </c>
      <c r="CC231" s="137">
        <f t="shared" si="258"/>
        <v>0.52647308862227538</v>
      </c>
      <c r="CD231" s="137">
        <f t="shared" si="259"/>
        <v>35</v>
      </c>
      <c r="CE231" s="137">
        <f t="shared" si="260"/>
        <v>5</v>
      </c>
      <c r="CF231" s="137">
        <f t="shared" si="261"/>
        <v>0.45915654995943406</v>
      </c>
      <c r="CG231" s="137">
        <f t="shared" si="262"/>
        <v>56.521739130434788</v>
      </c>
      <c r="CH231" s="137">
        <f t="shared" si="263"/>
        <v>5</v>
      </c>
      <c r="CI231" s="137">
        <f t="shared" si="264"/>
        <v>0.45466885786691247</v>
      </c>
      <c r="CJ231" s="137">
        <f t="shared" si="265"/>
        <v>107.84313725490196</v>
      </c>
      <c r="CK231" s="137">
        <f t="shared" si="266"/>
        <v>5</v>
      </c>
      <c r="CL231" s="137">
        <f t="shared" si="267"/>
        <v>0.4297331036589237</v>
      </c>
      <c r="CM231" s="137">
        <f t="shared" si="268"/>
        <v>250.00000000000006</v>
      </c>
      <c r="CN231" s="137">
        <f t="shared" si="269"/>
        <v>4.166666666666667</v>
      </c>
      <c r="CO231" s="137">
        <f t="shared" si="270"/>
        <v>0.35930411196308415</v>
      </c>
      <c r="CP231">
        <f t="shared" si="271"/>
        <v>9.7255553213005665</v>
      </c>
      <c r="CQ231">
        <f t="shared" si="272"/>
        <v>290.40810593531467</v>
      </c>
      <c r="CR231">
        <f t="shared" si="273"/>
        <v>291</v>
      </c>
    </row>
    <row r="232" spans="1:96" ht="45.75" thickTop="1">
      <c r="A232" s="248">
        <v>8</v>
      </c>
      <c r="B232" s="158" t="s">
        <v>30</v>
      </c>
      <c r="C232" s="163" t="s">
        <v>29</v>
      </c>
      <c r="D232" s="168">
        <v>8</v>
      </c>
      <c r="E232" s="168">
        <v>32</v>
      </c>
      <c r="F232" s="173" t="str">
        <f t="shared" si="275"/>
        <v>10-18</v>
      </c>
      <c r="G232" s="173">
        <f t="shared" si="210"/>
        <v>14</v>
      </c>
      <c r="H232" s="173">
        <v>10</v>
      </c>
      <c r="I232" s="173">
        <v>18</v>
      </c>
      <c r="J232" s="173">
        <v>3</v>
      </c>
      <c r="K232" s="178">
        <v>14</v>
      </c>
      <c r="L232" s="168" t="s">
        <v>273</v>
      </c>
      <c r="M232" s="168">
        <v>1</v>
      </c>
      <c r="N232" s="173">
        <f t="shared" si="274"/>
        <v>15</v>
      </c>
      <c r="O232" s="179">
        <v>14</v>
      </c>
      <c r="P232" s="179">
        <v>16</v>
      </c>
      <c r="Q232" s="168">
        <v>1</v>
      </c>
      <c r="R232" s="168">
        <v>9</v>
      </c>
      <c r="S232" s="168" t="s">
        <v>279</v>
      </c>
      <c r="T232" s="184">
        <v>9</v>
      </c>
      <c r="U232" s="168" t="s">
        <v>329</v>
      </c>
      <c r="V232" s="168">
        <v>1</v>
      </c>
      <c r="W232" s="168">
        <v>5</v>
      </c>
      <c r="X232" s="184">
        <v>8</v>
      </c>
      <c r="Y232" s="168">
        <v>1</v>
      </c>
      <c r="Z232" s="189" t="s">
        <v>242</v>
      </c>
      <c r="AA232" s="168">
        <f>'Способности и классы'!$G$11</f>
        <v>1.33</v>
      </c>
      <c r="AB232" s="168">
        <v>0</v>
      </c>
      <c r="AC232" s="194" t="s">
        <v>657</v>
      </c>
      <c r="AD232" s="194" t="s">
        <v>658</v>
      </c>
      <c r="AE232" s="168">
        <f>1.33*1.33</f>
        <v>1.7689000000000001</v>
      </c>
      <c r="AF232" s="168">
        <v>0</v>
      </c>
      <c r="AG232" s="199"/>
      <c r="AH232" s="204">
        <f t="shared" si="211"/>
        <v>3.5536602700781808E-2</v>
      </c>
      <c r="AI232" s="204">
        <f t="shared" si="212"/>
        <v>4266.6666666666661</v>
      </c>
      <c r="AJ232" s="204">
        <f t="shared" si="213"/>
        <v>18.614578298831358</v>
      </c>
      <c r="AK232" s="204">
        <f t="shared" si="214"/>
        <v>0.14998125234345708</v>
      </c>
      <c r="AL232" s="204">
        <f t="shared" si="215"/>
        <v>80</v>
      </c>
      <c r="AM232" s="204">
        <f t="shared" si="216"/>
        <v>5.6226309404375447</v>
      </c>
      <c r="AN232" s="204">
        <f t="shared" si="217"/>
        <v>0.27548209366391191</v>
      </c>
      <c r="AO232" s="204">
        <f t="shared" si="218"/>
        <v>106.66666666666667</v>
      </c>
      <c r="AP232" s="204">
        <f t="shared" si="219"/>
        <v>6.9355193589812183</v>
      </c>
      <c r="AQ232" s="204">
        <f t="shared" si="220"/>
        <v>0.41407867494824019</v>
      </c>
      <c r="AR232" s="204">
        <f t="shared" si="221"/>
        <v>26.666666666666668</v>
      </c>
      <c r="AS232" s="204">
        <f t="shared" si="222"/>
        <v>5.2912020635616939</v>
      </c>
      <c r="AT232" s="204">
        <f t="shared" si="223"/>
        <v>0.57319223985890655</v>
      </c>
      <c r="AU232" s="204">
        <f t="shared" si="224"/>
        <v>15.238095238095241</v>
      </c>
      <c r="AV232" s="204">
        <f t="shared" si="225"/>
        <v>5.1560270930839174</v>
      </c>
      <c r="AW232" s="204">
        <f t="shared" si="226"/>
        <v>0.74696545284780591</v>
      </c>
      <c r="AX232" s="204">
        <f t="shared" si="227"/>
        <v>10</v>
      </c>
      <c r="AY232" s="204">
        <f t="shared" si="228"/>
        <v>5.060427153168634</v>
      </c>
      <c r="AZ232" s="204">
        <f t="shared" si="229"/>
        <v>0.94246031746031755</v>
      </c>
      <c r="BA232" s="204">
        <f t="shared" si="230"/>
        <v>8.8888888888888893</v>
      </c>
      <c r="BB232" s="204">
        <f t="shared" si="231"/>
        <v>5.6924983497979671</v>
      </c>
      <c r="BC232" s="204">
        <f t="shared" si="232"/>
        <v>1.164021164021164</v>
      </c>
      <c r="BD232" s="204">
        <f t="shared" si="233"/>
        <v>16</v>
      </c>
      <c r="BE232" s="204">
        <f t="shared" si="234"/>
        <v>12.057330092196992</v>
      </c>
      <c r="BF232" s="204">
        <f t="shared" si="235"/>
        <v>1.4343086632243258</v>
      </c>
      <c r="BG232" s="204">
        <f t="shared" si="236"/>
        <v>6.4</v>
      </c>
      <c r="BH232" s="204">
        <f t="shared" si="237"/>
        <v>4.4620800000000003</v>
      </c>
      <c r="BI232" s="204">
        <f t="shared" si="238"/>
        <v>1.7316017316017316</v>
      </c>
      <c r="BJ232" s="204">
        <f t="shared" si="239"/>
        <v>5.333333333333333</v>
      </c>
      <c r="BK232" s="204">
        <f t="shared" si="240"/>
        <v>3.08</v>
      </c>
      <c r="BL232" s="204">
        <f t="shared" si="241"/>
        <v>2.0791415157612341</v>
      </c>
      <c r="BM232" s="204">
        <f t="shared" si="242"/>
        <v>4.5714285714285712</v>
      </c>
      <c r="BN232" s="204">
        <f t="shared" si="243"/>
        <v>2.1987096774193549</v>
      </c>
      <c r="BO232" s="204">
        <f t="shared" si="244"/>
        <v>2.5297619047619051</v>
      </c>
      <c r="BP232" s="204">
        <f t="shared" si="245"/>
        <v>4.5714285714285712</v>
      </c>
      <c r="BQ232" s="204">
        <f t="shared" si="246"/>
        <v>1.8070588235294114</v>
      </c>
      <c r="BR232" s="204">
        <f t="shared" si="247"/>
        <v>3.0377668308702792</v>
      </c>
      <c r="BS232" s="204">
        <f t="shared" si="248"/>
        <v>6.1538461538461533</v>
      </c>
      <c r="BT232" s="204">
        <f t="shared" si="249"/>
        <v>1.9555214720826959</v>
      </c>
      <c r="BU232" s="204">
        <f t="shared" si="250"/>
        <v>3.6630036630036638</v>
      </c>
      <c r="BV232" s="204">
        <f t="shared" si="251"/>
        <v>4</v>
      </c>
      <c r="BW232" s="204">
        <f t="shared" si="252"/>
        <v>1.0705884278914266</v>
      </c>
      <c r="BX232" s="204">
        <f t="shared" si="253"/>
        <v>4.5502645502645507</v>
      </c>
      <c r="BY232" s="204">
        <f t="shared" si="254"/>
        <v>3.5555555555555554</v>
      </c>
      <c r="BZ232" s="204">
        <f t="shared" si="255"/>
        <v>0.85712519964574041</v>
      </c>
      <c r="CA232" s="204">
        <f t="shared" si="256"/>
        <v>3.9316239316239319</v>
      </c>
      <c r="CB232" s="204">
        <f t="shared" si="257"/>
        <v>3.2</v>
      </c>
      <c r="CC232" s="204">
        <f t="shared" si="258"/>
        <v>0.90217129386733474</v>
      </c>
      <c r="CD232" s="204">
        <f t="shared" si="259"/>
        <v>4.9494949494949498</v>
      </c>
      <c r="CE232" s="204">
        <f t="shared" si="260"/>
        <v>3.2</v>
      </c>
      <c r="CF232" s="204">
        <f t="shared" si="261"/>
        <v>0.83991557977278641</v>
      </c>
      <c r="CG232" s="204">
        <f t="shared" si="262"/>
        <v>6.4197530864197532</v>
      </c>
      <c r="CH232" s="204">
        <f t="shared" si="263"/>
        <v>2.9090909090909092</v>
      </c>
      <c r="CI232" s="204">
        <f t="shared" si="264"/>
        <v>0.77317475381225365</v>
      </c>
      <c r="CJ232" s="204">
        <f t="shared" si="265"/>
        <v>9.1666666666666661</v>
      </c>
      <c r="CK232" s="204">
        <f t="shared" si="266"/>
        <v>2.9090909090909092</v>
      </c>
      <c r="CL232" s="204">
        <f t="shared" si="267"/>
        <v>0.72933173278211727</v>
      </c>
      <c r="CM232" s="204">
        <f t="shared" si="268"/>
        <v>14.285714285714286</v>
      </c>
      <c r="CN232" s="204">
        <f t="shared" si="269"/>
        <v>2.6666666666666665</v>
      </c>
      <c r="CO232" s="204">
        <f t="shared" si="270"/>
        <v>0.65730463249079363</v>
      </c>
      <c r="CP232">
        <f t="shared" si="271"/>
        <v>15.822254031783034</v>
      </c>
      <c r="CQ232">
        <f t="shared" si="272"/>
        <v>301.79173456100369</v>
      </c>
      <c r="CR232">
        <f t="shared" si="273"/>
        <v>302</v>
      </c>
    </row>
    <row r="233" spans="1:96" ht="30">
      <c r="A233" s="248"/>
      <c r="B233" s="81" t="s">
        <v>186</v>
      </c>
      <c r="C233" s="89" t="s">
        <v>182</v>
      </c>
      <c r="D233" s="51">
        <v>8</v>
      </c>
      <c r="E233" s="51">
        <v>19</v>
      </c>
      <c r="F233" s="52" t="str">
        <f t="shared" si="275"/>
        <v>13-19</v>
      </c>
      <c r="G233" s="52">
        <f t="shared" si="210"/>
        <v>16</v>
      </c>
      <c r="H233" s="51">
        <v>13</v>
      </c>
      <c r="I233" s="51">
        <v>19</v>
      </c>
      <c r="J233" s="51">
        <v>1</v>
      </c>
      <c r="K233" s="107">
        <v>16</v>
      </c>
      <c r="L233" s="51" t="s">
        <v>272</v>
      </c>
      <c r="M233" s="51">
        <v>1</v>
      </c>
      <c r="N233" s="52" t="str">
        <f t="shared" si="274"/>
        <v>-</v>
      </c>
      <c r="O233" s="51" t="s">
        <v>257</v>
      </c>
      <c r="P233" s="51" t="s">
        <v>257</v>
      </c>
      <c r="Q233" s="51" t="s">
        <v>257</v>
      </c>
      <c r="R233" s="51" t="s">
        <v>257</v>
      </c>
      <c r="S233" s="51" t="s">
        <v>257</v>
      </c>
      <c r="T233" s="98">
        <v>15</v>
      </c>
      <c r="U233" s="51" t="s">
        <v>330</v>
      </c>
      <c r="V233" s="51">
        <v>1</v>
      </c>
      <c r="W233" s="51">
        <v>4</v>
      </c>
      <c r="X233" s="98">
        <v>14</v>
      </c>
      <c r="Y233" s="51">
        <v>1</v>
      </c>
      <c r="Z233" s="53" t="s">
        <v>233</v>
      </c>
      <c r="AA233" s="51">
        <f>'Способности и классы'!$G$28</f>
        <v>1.1499999999999999</v>
      </c>
      <c r="AB233" s="51">
        <v>0</v>
      </c>
      <c r="AC233" s="54" t="s">
        <v>791</v>
      </c>
      <c r="AD233" s="54" t="s">
        <v>598</v>
      </c>
      <c r="AE233" s="51">
        <f>1.25*1.6*1.1</f>
        <v>2.2000000000000002</v>
      </c>
      <c r="AF233" s="51">
        <v>0</v>
      </c>
      <c r="AG233" s="55"/>
      <c r="AH233" s="56">
        <f t="shared" si="211"/>
        <v>6.535947712418301E-2</v>
      </c>
      <c r="AI233" s="56">
        <f t="shared" si="212"/>
        <v>15199.999999999987</v>
      </c>
      <c r="AJ233" s="56">
        <f t="shared" si="213"/>
        <v>21.960071747101434</v>
      </c>
      <c r="AK233" s="56">
        <f t="shared" si="214"/>
        <v>0.27397260273972601</v>
      </c>
      <c r="AL233" s="56">
        <f t="shared" si="215"/>
        <v>15199.999999999987</v>
      </c>
      <c r="AM233" s="56">
        <f t="shared" si="216"/>
        <v>20.166824755787346</v>
      </c>
      <c r="AN233" s="56">
        <f t="shared" si="217"/>
        <v>0.50724637681159412</v>
      </c>
      <c r="AO233" s="56">
        <f t="shared" si="218"/>
        <v>126.66666666666667</v>
      </c>
      <c r="AP233" s="56">
        <f t="shared" si="219"/>
        <v>6.0140786200968428</v>
      </c>
      <c r="AQ233" s="56">
        <f t="shared" si="220"/>
        <v>0.76335877862595425</v>
      </c>
      <c r="AR233" s="56">
        <f t="shared" si="221"/>
        <v>379.99999999999966</v>
      </c>
      <c r="AS233" s="56">
        <f t="shared" si="222"/>
        <v>11.990076579582897</v>
      </c>
      <c r="AT233" s="56">
        <f t="shared" si="223"/>
        <v>1.0483870967741935</v>
      </c>
      <c r="AU233" s="56">
        <f t="shared" si="224"/>
        <v>95.000000000000014</v>
      </c>
      <c r="AV233" s="56">
        <f t="shared" si="225"/>
        <v>9.5192113441915254</v>
      </c>
      <c r="AW233" s="56">
        <f t="shared" si="226"/>
        <v>1.3675213675213675</v>
      </c>
      <c r="AX233" s="56">
        <f t="shared" si="227"/>
        <v>47.500000000000007</v>
      </c>
      <c r="AY233" s="56">
        <f t="shared" si="228"/>
        <v>9.1827905886316064</v>
      </c>
      <c r="AZ233" s="56">
        <f t="shared" si="229"/>
        <v>1.7272727272727273</v>
      </c>
      <c r="BA233" s="56">
        <f t="shared" si="230"/>
        <v>31.666666666666661</v>
      </c>
      <c r="BB233" s="56">
        <f t="shared" si="231"/>
        <v>9.5282273673223816</v>
      </c>
      <c r="BC233" s="56">
        <f t="shared" si="232"/>
        <v>2.1568627450980395</v>
      </c>
      <c r="BD233" s="56">
        <f t="shared" si="233"/>
        <v>15.83333333333333</v>
      </c>
      <c r="BE233" s="56">
        <f t="shared" si="234"/>
        <v>6.6445007312256035</v>
      </c>
      <c r="BF233" s="56">
        <f t="shared" si="235"/>
        <v>2.6315789473684212</v>
      </c>
      <c r="BG233" s="56">
        <f t="shared" si="236"/>
        <v>12.666666666666666</v>
      </c>
      <c r="BH233" s="56">
        <f t="shared" si="237"/>
        <v>4.8133333333333326</v>
      </c>
      <c r="BI233" s="56">
        <f t="shared" si="238"/>
        <v>3.1818181818181817</v>
      </c>
      <c r="BJ233" s="56">
        <f t="shared" si="239"/>
        <v>10.555555555555557</v>
      </c>
      <c r="BK233" s="56">
        <f t="shared" si="240"/>
        <v>3.3174603174603181</v>
      </c>
      <c r="BL233" s="56">
        <f t="shared" si="241"/>
        <v>3.8271604938271606</v>
      </c>
      <c r="BM233" s="56">
        <f t="shared" si="242"/>
        <v>6.7857142857142865</v>
      </c>
      <c r="BN233" s="56">
        <f t="shared" si="243"/>
        <v>1.7730414746543781</v>
      </c>
      <c r="BO233" s="56">
        <f t="shared" si="244"/>
        <v>4.5945945945945947</v>
      </c>
      <c r="BP233" s="56">
        <f t="shared" si="245"/>
        <v>5.9375</v>
      </c>
      <c r="BQ233" s="56">
        <f t="shared" si="246"/>
        <v>1.2922794117647058</v>
      </c>
      <c r="BR233" s="56">
        <f t="shared" si="247"/>
        <v>5.6060606060606064</v>
      </c>
      <c r="BS233" s="56">
        <f t="shared" si="248"/>
        <v>7.3076923076923075</v>
      </c>
      <c r="BT233" s="56">
        <f t="shared" si="249"/>
        <v>1.2863712975951271</v>
      </c>
      <c r="BU233" s="56">
        <f t="shared" si="250"/>
        <v>6.7796610169491522</v>
      </c>
      <c r="BV233" s="56">
        <f t="shared" si="251"/>
        <v>3.8</v>
      </c>
      <c r="BW233" s="56">
        <f t="shared" si="252"/>
        <v>0.63847824363983141</v>
      </c>
      <c r="BX233" s="56">
        <f t="shared" si="253"/>
        <v>8.2692307692307683</v>
      </c>
      <c r="BY233" s="56">
        <f t="shared" si="254"/>
        <v>3.8</v>
      </c>
      <c r="BZ233" s="56">
        <f t="shared" si="255"/>
        <v>0.61510471055173888</v>
      </c>
      <c r="CA233" s="56">
        <f t="shared" si="256"/>
        <v>10.222222222222221</v>
      </c>
      <c r="CB233" s="56">
        <f t="shared" si="257"/>
        <v>3.8</v>
      </c>
      <c r="CC233" s="56">
        <f t="shared" si="258"/>
        <v>0.60970413352279529</v>
      </c>
      <c r="CD233" s="56">
        <f t="shared" si="259"/>
        <v>14.327485380116959</v>
      </c>
      <c r="CE233" s="56">
        <f t="shared" si="260"/>
        <v>3.1666666666666665</v>
      </c>
      <c r="CF233" s="56">
        <f t="shared" si="261"/>
        <v>0.54673005743119674</v>
      </c>
      <c r="CG233" s="56">
        <f t="shared" si="262"/>
        <v>21.666666666666664</v>
      </c>
      <c r="CH233" s="56">
        <f t="shared" si="263"/>
        <v>3.1666666666666665</v>
      </c>
      <c r="CI233" s="56">
        <f t="shared" si="264"/>
        <v>0.53525820188238082</v>
      </c>
      <c r="CJ233" s="56">
        <f t="shared" si="265"/>
        <v>34.161490683229815</v>
      </c>
      <c r="CK233" s="56">
        <f t="shared" si="266"/>
        <v>3.1666666666666665</v>
      </c>
      <c r="CL233" s="56">
        <f t="shared" si="267"/>
        <v>0.51992778009646667</v>
      </c>
      <c r="CM233" s="56">
        <f t="shared" si="268"/>
        <v>62.5</v>
      </c>
      <c r="CN233" s="56">
        <f t="shared" si="269"/>
        <v>3.1666666666666665</v>
      </c>
      <c r="CO233" s="56">
        <f t="shared" si="270"/>
        <v>0.47443922007824679</v>
      </c>
      <c r="CP233">
        <f t="shared" si="271"/>
        <v>16.553449884076876</v>
      </c>
      <c r="CQ233">
        <f t="shared" si="272"/>
        <v>307.29493874173966</v>
      </c>
      <c r="CR233">
        <f t="shared" si="273"/>
        <v>308</v>
      </c>
    </row>
    <row r="234" spans="1:96" ht="60">
      <c r="A234" s="248"/>
      <c r="B234" s="82" t="s">
        <v>209</v>
      </c>
      <c r="C234" s="90" t="s">
        <v>208</v>
      </c>
      <c r="D234" s="26">
        <v>8</v>
      </c>
      <c r="E234" s="26">
        <v>42</v>
      </c>
      <c r="F234" s="27" t="str">
        <f t="shared" si="275"/>
        <v>10-25</v>
      </c>
      <c r="G234" s="27">
        <f t="shared" si="210"/>
        <v>17.5</v>
      </c>
      <c r="H234" s="26">
        <v>10</v>
      </c>
      <c r="I234" s="26">
        <v>25</v>
      </c>
      <c r="J234" s="26">
        <v>1</v>
      </c>
      <c r="K234" s="108">
        <v>18</v>
      </c>
      <c r="L234" s="26" t="s">
        <v>279</v>
      </c>
      <c r="M234" s="26">
        <v>1</v>
      </c>
      <c r="N234" s="27" t="str">
        <f t="shared" si="274"/>
        <v>-</v>
      </c>
      <c r="O234" s="26" t="s">
        <v>257</v>
      </c>
      <c r="P234" s="26" t="s">
        <v>257</v>
      </c>
      <c r="Q234" s="26" t="s">
        <v>257</v>
      </c>
      <c r="R234" s="26" t="s">
        <v>257</v>
      </c>
      <c r="S234" s="26" t="s">
        <v>257</v>
      </c>
      <c r="T234" s="99">
        <v>12</v>
      </c>
      <c r="U234" s="26" t="s">
        <v>328</v>
      </c>
      <c r="V234" s="26">
        <v>1</v>
      </c>
      <c r="W234" s="26">
        <v>8</v>
      </c>
      <c r="X234" s="99">
        <v>8</v>
      </c>
      <c r="Y234" s="26">
        <v>1</v>
      </c>
      <c r="Z234" s="28" t="s">
        <v>253</v>
      </c>
      <c r="AA234" s="26">
        <f>'Способности и классы'!$G$17</f>
        <v>1.3</v>
      </c>
      <c r="AB234" s="26">
        <v>0</v>
      </c>
      <c r="AC234" s="29" t="s">
        <v>663</v>
      </c>
      <c r="AD234" s="29" t="s">
        <v>792</v>
      </c>
      <c r="AE234" s="26">
        <f>1.2*1.4*1.4</f>
        <v>2.3519999999999999</v>
      </c>
      <c r="AF234" s="26">
        <v>0</v>
      </c>
      <c r="AG234" s="30"/>
      <c r="AH234" s="31">
        <f t="shared" si="211"/>
        <v>5.9880239520958084E-2</v>
      </c>
      <c r="AI234" s="31">
        <f t="shared" si="212"/>
        <v>5599.9999999999991</v>
      </c>
      <c r="AJ234" s="31">
        <f t="shared" si="213"/>
        <v>17.487435454541593</v>
      </c>
      <c r="AK234" s="31">
        <f t="shared" si="214"/>
        <v>0.25157232704402516</v>
      </c>
      <c r="AL234" s="31">
        <f t="shared" si="215"/>
        <v>105</v>
      </c>
      <c r="AM234" s="31">
        <f t="shared" si="216"/>
        <v>5.2558718646982276</v>
      </c>
      <c r="AN234" s="31">
        <f t="shared" si="217"/>
        <v>0.46357615894039739</v>
      </c>
      <c r="AO234" s="31">
        <f t="shared" si="218"/>
        <v>280</v>
      </c>
      <c r="AP234" s="31">
        <f t="shared" si="219"/>
        <v>8.0137724225798816</v>
      </c>
      <c r="AQ234" s="31">
        <f t="shared" si="220"/>
        <v>0.69930069930069927</v>
      </c>
      <c r="AR234" s="31">
        <f t="shared" si="221"/>
        <v>35</v>
      </c>
      <c r="AS234" s="31">
        <f t="shared" si="222"/>
        <v>4.7836746304441</v>
      </c>
      <c r="AT234" s="31">
        <f t="shared" si="223"/>
        <v>0.95588235294117652</v>
      </c>
      <c r="AU234" s="31">
        <f t="shared" si="224"/>
        <v>30.000000000000004</v>
      </c>
      <c r="AV234" s="31">
        <f t="shared" si="225"/>
        <v>5.6021973710871151</v>
      </c>
      <c r="AW234" s="31">
        <f t="shared" si="226"/>
        <v>1.25</v>
      </c>
      <c r="AX234" s="31">
        <f t="shared" si="227"/>
        <v>17.499999999999996</v>
      </c>
      <c r="AY234" s="31">
        <f t="shared" si="228"/>
        <v>5.2039129396779273</v>
      </c>
      <c r="AZ234" s="31">
        <f t="shared" si="229"/>
        <v>1.5833333333333333</v>
      </c>
      <c r="BA234" s="31">
        <f t="shared" si="230"/>
        <v>15.555555555555555</v>
      </c>
      <c r="BB234" s="31">
        <f t="shared" si="231"/>
        <v>5.8754712807818388</v>
      </c>
      <c r="BC234" s="31">
        <f t="shared" si="232"/>
        <v>1.9642857142857144</v>
      </c>
      <c r="BD234" s="31">
        <f t="shared" si="233"/>
        <v>26.25</v>
      </c>
      <c r="BE234" s="31">
        <f t="shared" si="234"/>
        <v>11.738927410767506</v>
      </c>
      <c r="BF234" s="31">
        <f t="shared" si="235"/>
        <v>2.4038461538461537</v>
      </c>
      <c r="BG234" s="31">
        <f t="shared" si="236"/>
        <v>10.5</v>
      </c>
      <c r="BH234" s="31">
        <f t="shared" si="237"/>
        <v>4.3680000000000003</v>
      </c>
      <c r="BI234" s="31">
        <f t="shared" si="238"/>
        <v>2.916666666666667</v>
      </c>
      <c r="BJ234" s="31">
        <f t="shared" si="239"/>
        <v>8.4</v>
      </c>
      <c r="BK234" s="31">
        <f t="shared" si="240"/>
        <v>2.88</v>
      </c>
      <c r="BL234" s="31">
        <f t="shared" si="241"/>
        <v>3.5227272727272725</v>
      </c>
      <c r="BM234" s="31">
        <f t="shared" si="242"/>
        <v>8.4</v>
      </c>
      <c r="BN234" s="31">
        <f t="shared" si="243"/>
        <v>2.3845161290322583</v>
      </c>
      <c r="BO234" s="31">
        <f t="shared" si="244"/>
        <v>4.25</v>
      </c>
      <c r="BP234" s="31">
        <f t="shared" si="245"/>
        <v>7</v>
      </c>
      <c r="BQ234" s="31">
        <f t="shared" si="246"/>
        <v>1.6470588235294117</v>
      </c>
      <c r="BR234" s="31">
        <f t="shared" si="247"/>
        <v>5.0684931506849313</v>
      </c>
      <c r="BS234" s="31">
        <f t="shared" si="248"/>
        <v>7</v>
      </c>
      <c r="BT234" s="31">
        <f t="shared" si="249"/>
        <v>1.3589648297636259</v>
      </c>
      <c r="BU234" s="31">
        <f t="shared" si="250"/>
        <v>6.1538461538461542</v>
      </c>
      <c r="BV234" s="31">
        <f t="shared" si="251"/>
        <v>7</v>
      </c>
      <c r="BW234" s="31">
        <f t="shared" si="252"/>
        <v>1.1050001554829967</v>
      </c>
      <c r="BX234" s="31">
        <f t="shared" si="253"/>
        <v>7.5438596491228065</v>
      </c>
      <c r="BY234" s="31">
        <f t="shared" si="254"/>
        <v>6</v>
      </c>
      <c r="BZ234" s="31">
        <f t="shared" si="255"/>
        <v>0.86665955905418557</v>
      </c>
      <c r="CA234" s="31">
        <f t="shared" si="256"/>
        <v>9.3877551020408152</v>
      </c>
      <c r="CB234" s="31">
        <f t="shared" si="257"/>
        <v>6</v>
      </c>
      <c r="CC234" s="31">
        <f t="shared" si="258"/>
        <v>0.79945633700822505</v>
      </c>
      <c r="CD234" s="31">
        <f t="shared" si="259"/>
        <v>11.951219512195124</v>
      </c>
      <c r="CE234" s="31">
        <f t="shared" si="260"/>
        <v>5.25</v>
      </c>
      <c r="CF234" s="31">
        <f t="shared" si="261"/>
        <v>0.71961272104798357</v>
      </c>
      <c r="CG234" s="31">
        <f t="shared" si="262"/>
        <v>15.757575757575758</v>
      </c>
      <c r="CH234" s="31">
        <f t="shared" si="263"/>
        <v>5.25</v>
      </c>
      <c r="CI234" s="31">
        <f t="shared" si="264"/>
        <v>0.69962886220745446</v>
      </c>
      <c r="CJ234" s="31">
        <f t="shared" si="265"/>
        <v>24.444444444444443</v>
      </c>
      <c r="CK234" s="31">
        <f t="shared" si="266"/>
        <v>4.666666666666667</v>
      </c>
      <c r="CL234" s="31">
        <f t="shared" si="267"/>
        <v>0.63420157704104596</v>
      </c>
      <c r="CM234" s="31">
        <f t="shared" si="268"/>
        <v>44.117647058823529</v>
      </c>
      <c r="CN234" s="31">
        <f t="shared" si="269"/>
        <v>4.666666666666667</v>
      </c>
      <c r="CO234" s="31">
        <f t="shared" si="270"/>
        <v>0.57029374694451318</v>
      </c>
      <c r="CP234">
        <f t="shared" si="271"/>
        <v>18.515807572077456</v>
      </c>
      <c r="CQ234">
        <f t="shared" si="272"/>
        <v>321.37868061311696</v>
      </c>
      <c r="CR234">
        <f t="shared" si="273"/>
        <v>322</v>
      </c>
    </row>
    <row r="235" spans="1:96" ht="60">
      <c r="A235" s="248"/>
      <c r="B235" s="79" t="s">
        <v>142</v>
      </c>
      <c r="C235" s="87" t="s">
        <v>141</v>
      </c>
      <c r="D235" s="32">
        <v>8</v>
      </c>
      <c r="E235" s="32">
        <v>16</v>
      </c>
      <c r="F235" s="33" t="str">
        <f t="shared" si="275"/>
        <v>9-11</v>
      </c>
      <c r="G235" s="33">
        <f t="shared" si="210"/>
        <v>10</v>
      </c>
      <c r="H235" s="32">
        <v>9</v>
      </c>
      <c r="I235" s="32">
        <v>11</v>
      </c>
      <c r="J235" s="32">
        <v>3</v>
      </c>
      <c r="K235" s="105">
        <v>20</v>
      </c>
      <c r="L235" s="32" t="s">
        <v>276</v>
      </c>
      <c r="M235" s="32">
        <v>0</v>
      </c>
      <c r="N235" s="33" t="str">
        <f t="shared" si="274"/>
        <v>-</v>
      </c>
      <c r="O235" s="32" t="s">
        <v>257</v>
      </c>
      <c r="P235" s="32" t="s">
        <v>257</v>
      </c>
      <c r="Q235" s="32" t="s">
        <v>257</v>
      </c>
      <c r="R235" s="32" t="s">
        <v>257</v>
      </c>
      <c r="S235" s="32" t="s">
        <v>257</v>
      </c>
      <c r="T235" s="96">
        <v>10</v>
      </c>
      <c r="U235" s="32" t="s">
        <v>318</v>
      </c>
      <c r="V235" s="32">
        <v>1</v>
      </c>
      <c r="W235" s="32">
        <v>4</v>
      </c>
      <c r="X235" s="96">
        <v>10</v>
      </c>
      <c r="Y235" s="32">
        <v>1</v>
      </c>
      <c r="Z235" s="34" t="s">
        <v>247</v>
      </c>
      <c r="AA235" s="32">
        <f>'Способности и классы'!$G$5</f>
        <v>1.1000000000000001</v>
      </c>
      <c r="AB235" s="32">
        <f>'Способности и классы'!H$5</f>
        <v>6</v>
      </c>
      <c r="AC235" s="35" t="s">
        <v>794</v>
      </c>
      <c r="AD235" s="35" t="s">
        <v>660</v>
      </c>
      <c r="AE235" s="32">
        <f>1.7</f>
        <v>1.7</v>
      </c>
      <c r="AF235" s="32">
        <v>18</v>
      </c>
      <c r="AG235" s="36"/>
      <c r="AH235" s="37">
        <f t="shared" si="211"/>
        <v>3.3333333333333333E-2</v>
      </c>
      <c r="AI235" s="37">
        <f t="shared" si="212"/>
        <v>6400.0000000000009</v>
      </c>
      <c r="AJ235" s="37">
        <f t="shared" si="213"/>
        <v>20.932702787842111</v>
      </c>
      <c r="AK235" s="37">
        <f t="shared" si="214"/>
        <v>0.13333333333333333</v>
      </c>
      <c r="AL235" s="37">
        <f t="shared" si="215"/>
        <v>80.000000000000014</v>
      </c>
      <c r="AM235" s="37">
        <f t="shared" si="216"/>
        <v>5.807531764335959</v>
      </c>
      <c r="AN235" s="37">
        <f t="shared" si="217"/>
        <v>0.23333333333333331</v>
      </c>
      <c r="AO235" s="37">
        <f t="shared" si="218"/>
        <v>53.333333333333336</v>
      </c>
      <c r="AP235" s="37">
        <f t="shared" si="219"/>
        <v>5.8436222142238412</v>
      </c>
      <c r="AQ235" s="37">
        <f t="shared" si="220"/>
        <v>0.33333333333333331</v>
      </c>
      <c r="AR235" s="37">
        <f t="shared" si="221"/>
        <v>20</v>
      </c>
      <c r="AS235" s="37">
        <f t="shared" si="222"/>
        <v>5.143520796755042</v>
      </c>
      <c r="AT235" s="37">
        <f t="shared" si="223"/>
        <v>0.43333333333333335</v>
      </c>
      <c r="AU235" s="37">
        <f t="shared" si="224"/>
        <v>10.666666666666666</v>
      </c>
      <c r="AV235" s="37">
        <f t="shared" si="225"/>
        <v>4.9613893835683376</v>
      </c>
      <c r="AW235" s="37">
        <f t="shared" si="226"/>
        <v>0.53333333333333333</v>
      </c>
      <c r="AX235" s="37">
        <f t="shared" si="227"/>
        <v>8.8888888888888893</v>
      </c>
      <c r="AY235" s="37">
        <f t="shared" si="228"/>
        <v>5.8030387221934898</v>
      </c>
      <c r="AZ235" s="37">
        <f t="shared" si="229"/>
        <v>0.6333333333333333</v>
      </c>
      <c r="BA235" s="37">
        <f t="shared" si="230"/>
        <v>5.7142857142857144</v>
      </c>
      <c r="BB235" s="37">
        <f t="shared" si="231"/>
        <v>5.5002248507350702</v>
      </c>
      <c r="BC235" s="37">
        <f t="shared" si="232"/>
        <v>0.73333333333333339</v>
      </c>
      <c r="BD235" s="37">
        <f t="shared" si="233"/>
        <v>10</v>
      </c>
      <c r="BE235" s="37">
        <f t="shared" si="234"/>
        <v>11.966403563327896</v>
      </c>
      <c r="BF235" s="37">
        <f t="shared" si="235"/>
        <v>0.83333333333333337</v>
      </c>
      <c r="BG235" s="37">
        <f t="shared" si="236"/>
        <v>3.5555555555555554</v>
      </c>
      <c r="BH235" s="37">
        <f t="shared" si="237"/>
        <v>4.2666666666666666</v>
      </c>
      <c r="BI235" s="37">
        <f t="shared" si="238"/>
        <v>0.93333333333333324</v>
      </c>
      <c r="BJ235" s="37">
        <f t="shared" si="239"/>
        <v>3.2</v>
      </c>
      <c r="BK235" s="37">
        <f t="shared" si="240"/>
        <v>3.4285714285714293</v>
      </c>
      <c r="BL235" s="37">
        <f t="shared" si="241"/>
        <v>1.0333333333333334</v>
      </c>
      <c r="BM235" s="37">
        <f t="shared" si="242"/>
        <v>2.6666666666666665</v>
      </c>
      <c r="BN235" s="37">
        <f t="shared" si="243"/>
        <v>2.5806451612903221</v>
      </c>
      <c r="BO235" s="37">
        <f t="shared" si="244"/>
        <v>1.1333333333333333</v>
      </c>
      <c r="BP235" s="37">
        <f t="shared" si="245"/>
        <v>2.2857142857142856</v>
      </c>
      <c r="BQ235" s="37">
        <f t="shared" si="246"/>
        <v>2.0168067226890756</v>
      </c>
      <c r="BR235" s="37">
        <f t="shared" si="247"/>
        <v>1.2333333333333334</v>
      </c>
      <c r="BS235" s="37">
        <f t="shared" si="248"/>
        <v>3.5164835164835164</v>
      </c>
      <c r="BT235" s="37">
        <f t="shared" si="249"/>
        <v>2.7056817407059728</v>
      </c>
      <c r="BU235" s="37">
        <f t="shared" si="250"/>
        <v>1.3333333333333333</v>
      </c>
      <c r="BV235" s="37">
        <f t="shared" si="251"/>
        <v>2</v>
      </c>
      <c r="BW235" s="37">
        <f t="shared" si="252"/>
        <v>1.3692120916091131</v>
      </c>
      <c r="BX235" s="37">
        <f t="shared" si="253"/>
        <v>1.4333333333333333</v>
      </c>
      <c r="BY235" s="37">
        <f t="shared" si="254"/>
        <v>2</v>
      </c>
      <c r="BZ235" s="37">
        <f t="shared" si="255"/>
        <v>1.2314782525200916</v>
      </c>
      <c r="CA235" s="37">
        <f t="shared" si="256"/>
        <v>1.5333333333333332</v>
      </c>
      <c r="CB235" s="37">
        <f t="shared" si="257"/>
        <v>1.7777777777777777</v>
      </c>
      <c r="CC235" s="37">
        <f t="shared" si="258"/>
        <v>1.076763804116331</v>
      </c>
      <c r="CD235" s="37">
        <f t="shared" si="259"/>
        <v>1.6333333333333335</v>
      </c>
      <c r="CE235" s="37">
        <f t="shared" si="260"/>
        <v>1.7777777777777777</v>
      </c>
      <c r="CF235" s="37">
        <f t="shared" si="261"/>
        <v>1.0344775238474049</v>
      </c>
      <c r="CG235" s="37">
        <f t="shared" si="262"/>
        <v>1.7333333333333334</v>
      </c>
      <c r="CH235" s="37">
        <f t="shared" si="263"/>
        <v>1.6</v>
      </c>
      <c r="CI235" s="37">
        <f t="shared" si="264"/>
        <v>0.97432156593750407</v>
      </c>
      <c r="CJ235" s="37">
        <f t="shared" si="265"/>
        <v>1.8333333333333333</v>
      </c>
      <c r="CK235" s="37">
        <f t="shared" si="266"/>
        <v>1.6</v>
      </c>
      <c r="CL235" s="37">
        <f t="shared" si="267"/>
        <v>0.96325572898167677</v>
      </c>
      <c r="CM235" s="37">
        <f t="shared" si="268"/>
        <v>2</v>
      </c>
      <c r="CN235" s="37">
        <f t="shared" si="269"/>
        <v>1.4545454545454546</v>
      </c>
      <c r="CO235" s="37">
        <f t="shared" si="270"/>
        <v>0.92347326188820522</v>
      </c>
      <c r="CP235">
        <f t="shared" si="271"/>
        <v>16.159417031958004</v>
      </c>
      <c r="CQ235">
        <f t="shared" si="272"/>
        <v>328.34787629055194</v>
      </c>
      <c r="CR235">
        <f t="shared" si="273"/>
        <v>329</v>
      </c>
    </row>
    <row r="236" spans="1:96" ht="45">
      <c r="A236" s="248"/>
      <c r="B236" s="83" t="s">
        <v>230</v>
      </c>
      <c r="C236" s="91" t="s">
        <v>229</v>
      </c>
      <c r="D236" s="45">
        <v>8</v>
      </c>
      <c r="E236" s="45">
        <v>47</v>
      </c>
      <c r="F236" s="46" t="str">
        <f t="shared" si="275"/>
        <v>10-19</v>
      </c>
      <c r="G236" s="46">
        <f t="shared" si="210"/>
        <v>14.5</v>
      </c>
      <c r="H236" s="45">
        <v>10</v>
      </c>
      <c r="I236" s="45">
        <v>19</v>
      </c>
      <c r="J236" s="45">
        <v>1</v>
      </c>
      <c r="K236" s="109">
        <v>13</v>
      </c>
      <c r="L236" s="45" t="s">
        <v>279</v>
      </c>
      <c r="M236" s="45">
        <v>1</v>
      </c>
      <c r="N236" s="46" t="str">
        <f t="shared" si="274"/>
        <v>-</v>
      </c>
      <c r="O236" s="45" t="s">
        <v>257</v>
      </c>
      <c r="P236" s="45" t="s">
        <v>257</v>
      </c>
      <c r="Q236" s="45" t="s">
        <v>257</v>
      </c>
      <c r="R236" s="45" t="s">
        <v>257</v>
      </c>
      <c r="S236" s="45" t="s">
        <v>257</v>
      </c>
      <c r="T236" s="100">
        <v>14</v>
      </c>
      <c r="U236" s="45" t="s">
        <v>310</v>
      </c>
      <c r="V236" s="45">
        <v>1</v>
      </c>
      <c r="W236" s="45">
        <v>9</v>
      </c>
      <c r="X236" s="100">
        <v>1</v>
      </c>
      <c r="Y236" s="45">
        <v>1</v>
      </c>
      <c r="Z236" s="47" t="s">
        <v>253</v>
      </c>
      <c r="AA236" s="45">
        <f>'Способности и классы'!$G$17</f>
        <v>1.3</v>
      </c>
      <c r="AB236" s="45">
        <v>0</v>
      </c>
      <c r="AC236" s="48" t="s">
        <v>659</v>
      </c>
      <c r="AD236" s="48"/>
      <c r="AE236" s="45">
        <f>1.2*2</f>
        <v>2.4</v>
      </c>
      <c r="AF236" s="45">
        <v>0</v>
      </c>
      <c r="AG236" s="49"/>
      <c r="AH236" s="50">
        <f t="shared" si="211"/>
        <v>7.2463768115942032E-2</v>
      </c>
      <c r="AI236" s="50">
        <f t="shared" si="212"/>
        <v>1880</v>
      </c>
      <c r="AJ236" s="50">
        <f t="shared" si="213"/>
        <v>12.691391284394596</v>
      </c>
      <c r="AK236" s="50">
        <f t="shared" si="214"/>
        <v>0.30303030303030304</v>
      </c>
      <c r="AL236" s="50">
        <f t="shared" si="215"/>
        <v>1880</v>
      </c>
      <c r="AM236" s="50">
        <f t="shared" si="216"/>
        <v>11.040398311976737</v>
      </c>
      <c r="AN236" s="50">
        <f t="shared" si="217"/>
        <v>0.56000000000000005</v>
      </c>
      <c r="AO236" s="50">
        <f t="shared" si="218"/>
        <v>313.33333333333337</v>
      </c>
      <c r="AP236" s="50">
        <f t="shared" si="219"/>
        <v>7.8170166296118637</v>
      </c>
      <c r="AQ236" s="50">
        <f t="shared" si="220"/>
        <v>0.84033613445378152</v>
      </c>
      <c r="AR236" s="50">
        <f t="shared" si="221"/>
        <v>47</v>
      </c>
      <c r="AS236" s="50">
        <f t="shared" si="222"/>
        <v>5.0010123579695254</v>
      </c>
      <c r="AT236" s="50">
        <f t="shared" si="223"/>
        <v>1.1607142857142858</v>
      </c>
      <c r="AU236" s="50">
        <f t="shared" si="224"/>
        <v>23.5</v>
      </c>
      <c r="AV236" s="50">
        <f t="shared" si="225"/>
        <v>4.4995726292786795</v>
      </c>
      <c r="AW236" s="50">
        <f t="shared" si="226"/>
        <v>1.5094339622641511</v>
      </c>
      <c r="AX236" s="50">
        <f t="shared" si="227"/>
        <v>23.5</v>
      </c>
      <c r="AY236" s="50">
        <f t="shared" si="228"/>
        <v>5.5610729291688736</v>
      </c>
      <c r="AZ236" s="50">
        <f t="shared" si="229"/>
        <v>1.9191919191919191</v>
      </c>
      <c r="BA236" s="50">
        <f t="shared" si="230"/>
        <v>15.666666666666666</v>
      </c>
      <c r="BB236" s="50">
        <f t="shared" si="231"/>
        <v>5.0896755990607598</v>
      </c>
      <c r="BC236" s="50">
        <f t="shared" si="232"/>
        <v>2.365591397849462</v>
      </c>
      <c r="BD236" s="50">
        <f t="shared" si="233"/>
        <v>39.166666666666664</v>
      </c>
      <c r="BE236" s="50">
        <f t="shared" si="234"/>
        <v>14.388914620961549</v>
      </c>
      <c r="BF236" s="50">
        <f t="shared" si="235"/>
        <v>2.9069767441860468</v>
      </c>
      <c r="BG236" s="50">
        <f t="shared" si="236"/>
        <v>15.666666666666666</v>
      </c>
      <c r="BH236" s="50">
        <f t="shared" si="237"/>
        <v>5.3893333333333322</v>
      </c>
      <c r="BI236" s="50">
        <f t="shared" si="238"/>
        <v>3.5</v>
      </c>
      <c r="BJ236" s="50">
        <f t="shared" si="239"/>
        <v>11.75</v>
      </c>
      <c r="BK236" s="50">
        <f t="shared" si="240"/>
        <v>3.3571428571428572</v>
      </c>
      <c r="BL236" s="50">
        <f t="shared" si="241"/>
        <v>4.2465753424657535</v>
      </c>
      <c r="BM236" s="50">
        <f t="shared" si="242"/>
        <v>11.75</v>
      </c>
      <c r="BN236" s="50">
        <f t="shared" si="243"/>
        <v>2.7669354838709679</v>
      </c>
      <c r="BO236" s="50">
        <f t="shared" si="244"/>
        <v>5.0746268656716413</v>
      </c>
      <c r="BP236" s="50">
        <f t="shared" si="245"/>
        <v>11.75</v>
      </c>
      <c r="BQ236" s="50">
        <f t="shared" si="246"/>
        <v>2.3154411764705882</v>
      </c>
      <c r="BR236" s="50">
        <f t="shared" si="247"/>
        <v>6.166666666666667</v>
      </c>
      <c r="BS236" s="50">
        <f t="shared" si="248"/>
        <v>9.4</v>
      </c>
      <c r="BT236" s="50">
        <f t="shared" si="249"/>
        <v>1.4925315178764371</v>
      </c>
      <c r="BU236" s="50">
        <f t="shared" si="250"/>
        <v>8.2304526748971192</v>
      </c>
      <c r="BV236" s="50">
        <f t="shared" si="251"/>
        <v>9.4</v>
      </c>
      <c r="BW236" s="50">
        <f t="shared" si="252"/>
        <v>1.1084617258833183</v>
      </c>
      <c r="BX236" s="50">
        <f t="shared" si="253"/>
        <v>11.436170212765957</v>
      </c>
      <c r="BY236" s="50">
        <f t="shared" si="254"/>
        <v>7.833333333333333</v>
      </c>
      <c r="BZ236" s="50">
        <f t="shared" si="255"/>
        <v>0.78938932313904253</v>
      </c>
      <c r="CA236" s="50">
        <f t="shared" si="256"/>
        <v>16.027874564459932</v>
      </c>
      <c r="CB236" s="50">
        <f t="shared" si="257"/>
        <v>7.833333333333333</v>
      </c>
      <c r="CC236" s="50">
        <f t="shared" si="258"/>
        <v>0.69909361609012777</v>
      </c>
      <c r="CD236" s="50">
        <f t="shared" si="259"/>
        <v>24.019607843137255</v>
      </c>
      <c r="CE236" s="50">
        <f t="shared" si="260"/>
        <v>7.833333333333333</v>
      </c>
      <c r="CF236" s="50">
        <f t="shared" si="261"/>
        <v>0.63878142366732626</v>
      </c>
      <c r="CG236" s="50">
        <f t="shared" si="262"/>
        <v>37.142857142857146</v>
      </c>
      <c r="CH236" s="50">
        <f t="shared" si="263"/>
        <v>6.7142857142857144</v>
      </c>
      <c r="CI236" s="50">
        <f t="shared" si="264"/>
        <v>0.57354231604759787</v>
      </c>
      <c r="CJ236" s="50">
        <f t="shared" si="265"/>
        <v>65.476190476190467</v>
      </c>
      <c r="CK236" s="50">
        <f t="shared" si="266"/>
        <v>6.7142857142857144</v>
      </c>
      <c r="CL236" s="50">
        <f t="shared" si="267"/>
        <v>0.53456683837581287</v>
      </c>
      <c r="CM236" s="50">
        <f t="shared" si="268"/>
        <v>142.85714285714283</v>
      </c>
      <c r="CN236" s="50">
        <f t="shared" si="269"/>
        <v>6.7142857142857144</v>
      </c>
      <c r="CO236" s="50">
        <f t="shared" si="270"/>
        <v>0.46561232145078379</v>
      </c>
      <c r="CP236">
        <f t="shared" si="271"/>
        <v>19.62338636393455</v>
      </c>
      <c r="CQ236">
        <f t="shared" si="272"/>
        <v>328.93461772796587</v>
      </c>
      <c r="CR236">
        <f t="shared" si="273"/>
        <v>329</v>
      </c>
    </row>
    <row r="237" spans="1:96" ht="60">
      <c r="A237" s="248"/>
      <c r="B237" s="78" t="s">
        <v>99</v>
      </c>
      <c r="C237" s="86" t="s">
        <v>98</v>
      </c>
      <c r="D237" s="57">
        <v>8</v>
      </c>
      <c r="E237" s="57">
        <v>32</v>
      </c>
      <c r="F237" s="58" t="str">
        <f t="shared" si="275"/>
        <v>10-13</v>
      </c>
      <c r="G237" s="58">
        <f t="shared" si="210"/>
        <v>11.5</v>
      </c>
      <c r="H237" s="57">
        <v>10</v>
      </c>
      <c r="I237" s="57">
        <v>13</v>
      </c>
      <c r="J237" s="57">
        <v>4</v>
      </c>
      <c r="K237" s="104">
        <v>11</v>
      </c>
      <c r="L237" s="57" t="s">
        <v>277</v>
      </c>
      <c r="M237" s="57">
        <v>1</v>
      </c>
      <c r="N237" s="58" t="str">
        <f t="shared" si="274"/>
        <v>-</v>
      </c>
      <c r="O237" s="57" t="s">
        <v>257</v>
      </c>
      <c r="P237" s="57" t="s">
        <v>257</v>
      </c>
      <c r="Q237" s="57" t="s">
        <v>257</v>
      </c>
      <c r="R237" s="57" t="s">
        <v>257</v>
      </c>
      <c r="S237" s="57" t="s">
        <v>257</v>
      </c>
      <c r="T237" s="95">
        <v>7</v>
      </c>
      <c r="U237" s="57" t="s">
        <v>326</v>
      </c>
      <c r="V237" s="57">
        <v>1</v>
      </c>
      <c r="W237" s="57">
        <v>5</v>
      </c>
      <c r="X237" s="95">
        <v>7</v>
      </c>
      <c r="Y237" s="57">
        <v>2</v>
      </c>
      <c r="Z237" s="59" t="s">
        <v>244</v>
      </c>
      <c r="AA237" s="57">
        <f>'Способности и классы'!$G$19</f>
        <v>1.4</v>
      </c>
      <c r="AB237" s="57">
        <v>0</v>
      </c>
      <c r="AC237" s="60" t="s">
        <v>712</v>
      </c>
      <c r="AD237" s="60"/>
      <c r="AE237" s="57">
        <f>1.2*1.75</f>
        <v>2.1</v>
      </c>
      <c r="AF237" s="57">
        <v>0</v>
      </c>
      <c r="AG237" s="61"/>
      <c r="AH237" s="62">
        <f t="shared" si="211"/>
        <v>2.921928847878295E-2</v>
      </c>
      <c r="AI237" s="62">
        <f t="shared" si="212"/>
        <v>3199.9999999999995</v>
      </c>
      <c r="AJ237" s="62">
        <f t="shared" si="213"/>
        <v>18.191565963149035</v>
      </c>
      <c r="AK237" s="62">
        <f t="shared" si="214"/>
        <v>0.12244273267299523</v>
      </c>
      <c r="AL237" s="62">
        <f t="shared" si="215"/>
        <v>64</v>
      </c>
      <c r="AM237" s="62">
        <f t="shared" si="216"/>
        <v>5.5913659078034925</v>
      </c>
      <c r="AN237" s="62">
        <f t="shared" si="217"/>
        <v>0.22726113261275629</v>
      </c>
      <c r="AO237" s="62">
        <f t="shared" si="218"/>
        <v>106.66666666666667</v>
      </c>
      <c r="AP237" s="62">
        <f t="shared" si="219"/>
        <v>7.3830983889196329</v>
      </c>
      <c r="AQ237" s="62">
        <f t="shared" si="220"/>
        <v>0.34192784390065151</v>
      </c>
      <c r="AR237" s="62">
        <f t="shared" si="221"/>
        <v>15.238095238095241</v>
      </c>
      <c r="AS237" s="62">
        <f t="shared" si="222"/>
        <v>4.5666579801106177</v>
      </c>
      <c r="AT237" s="62">
        <f t="shared" si="223"/>
        <v>0.46947845533325416</v>
      </c>
      <c r="AU237" s="62">
        <f t="shared" si="224"/>
        <v>13.333333333333332</v>
      </c>
      <c r="AV237" s="62">
        <f t="shared" si="225"/>
        <v>5.3291940557038195</v>
      </c>
      <c r="AW237" s="62">
        <f t="shared" si="226"/>
        <v>0.61221366336497596</v>
      </c>
      <c r="AX237" s="62">
        <f t="shared" si="227"/>
        <v>8.8888888888888893</v>
      </c>
      <c r="AY237" s="62">
        <f t="shared" si="228"/>
        <v>5.3237209988940837</v>
      </c>
      <c r="AZ237" s="62">
        <f t="shared" si="229"/>
        <v>0.77301661924881471</v>
      </c>
      <c r="BA237" s="62">
        <f t="shared" si="230"/>
        <v>6.4</v>
      </c>
      <c r="BB237" s="62">
        <f t="shared" si="231"/>
        <v>5.1456842776824088</v>
      </c>
      <c r="BC237" s="62">
        <f t="shared" si="232"/>
        <v>0.95554970430614516</v>
      </c>
      <c r="BD237" s="62">
        <f t="shared" si="233"/>
        <v>16</v>
      </c>
      <c r="BE237" s="62">
        <f t="shared" si="234"/>
        <v>14.543648349440858</v>
      </c>
      <c r="BF237" s="62">
        <f t="shared" si="235"/>
        <v>1.1816624017154869</v>
      </c>
      <c r="BG237" s="62">
        <f t="shared" si="236"/>
        <v>5.333333333333333</v>
      </c>
      <c r="BH237" s="62">
        <f t="shared" si="237"/>
        <v>4.5134154438616543</v>
      </c>
      <c r="BI237" s="62">
        <f t="shared" si="238"/>
        <v>1.4284985478516108</v>
      </c>
      <c r="BJ237" s="62">
        <f t="shared" si="239"/>
        <v>4.5714285714285712</v>
      </c>
      <c r="BK237" s="62">
        <f t="shared" si="240"/>
        <v>3.2001632611414044</v>
      </c>
      <c r="BL237" s="62">
        <f t="shared" si="241"/>
        <v>1.7178926502181011</v>
      </c>
      <c r="BM237" s="62">
        <f t="shared" si="242"/>
        <v>4</v>
      </c>
      <c r="BN237" s="62">
        <f t="shared" si="243"/>
        <v>2.3284342007587995</v>
      </c>
      <c r="BO237" s="62">
        <f t="shared" si="244"/>
        <v>2.0618894134084571</v>
      </c>
      <c r="BP237" s="62">
        <f t="shared" si="245"/>
        <v>4</v>
      </c>
      <c r="BQ237" s="62">
        <f t="shared" si="246"/>
        <v>1.9399682514435639</v>
      </c>
      <c r="BR237" s="62">
        <f t="shared" si="247"/>
        <v>2.4775521689301376</v>
      </c>
      <c r="BS237" s="62">
        <f t="shared" si="248"/>
        <v>5.4700854700854693</v>
      </c>
      <c r="BT237" s="62">
        <f t="shared" si="249"/>
        <v>2.1221336847032894</v>
      </c>
      <c r="BU237" s="62">
        <f t="shared" si="250"/>
        <v>2.9898806815498835</v>
      </c>
      <c r="BV237" s="62">
        <f t="shared" si="251"/>
        <v>3.2</v>
      </c>
      <c r="BW237" s="62">
        <f t="shared" si="252"/>
        <v>1.0540458287933538</v>
      </c>
      <c r="BX237" s="62">
        <f t="shared" si="253"/>
        <v>3.7353306622876588</v>
      </c>
      <c r="BY237" s="62">
        <f t="shared" si="254"/>
        <v>3.2</v>
      </c>
      <c r="BZ237" s="62">
        <f t="shared" si="255"/>
        <v>0.90784786884237367</v>
      </c>
      <c r="CA237" s="62">
        <f t="shared" si="256"/>
        <v>4.6202999907075544</v>
      </c>
      <c r="CB237" s="62">
        <f t="shared" si="257"/>
        <v>2.9090909090909092</v>
      </c>
      <c r="CC237" s="62">
        <f t="shared" si="258"/>
        <v>0.79349383928734951</v>
      </c>
      <c r="CD237" s="62">
        <f t="shared" si="259"/>
        <v>5.8330357370607437</v>
      </c>
      <c r="CE237" s="62">
        <f t="shared" si="260"/>
        <v>2.6666666666666665</v>
      </c>
      <c r="CF237" s="62">
        <f t="shared" si="261"/>
        <v>0.73118898109238994</v>
      </c>
      <c r="CG237" s="62">
        <f t="shared" si="262"/>
        <v>7.5970150044835671</v>
      </c>
      <c r="CH237" s="62">
        <f t="shared" si="263"/>
        <v>2.6666666666666665</v>
      </c>
      <c r="CI237" s="62">
        <f t="shared" si="264"/>
        <v>0.71159169066547756</v>
      </c>
      <c r="CJ237" s="62">
        <f t="shared" si="265"/>
        <v>5.719246024302957</v>
      </c>
      <c r="CK237" s="62">
        <f t="shared" si="266"/>
        <v>2.4615384615384617</v>
      </c>
      <c r="CL237" s="62">
        <f t="shared" si="267"/>
        <v>0.79307390077660722</v>
      </c>
      <c r="CM237" s="62">
        <f t="shared" si="268"/>
        <v>17.53157308726977</v>
      </c>
      <c r="CN237" s="62">
        <f t="shared" si="269"/>
        <v>2.2857142857142856</v>
      </c>
      <c r="CO237" s="62">
        <f t="shared" si="270"/>
        <v>0.60089731578268379</v>
      </c>
      <c r="CP237">
        <f t="shared" si="271"/>
        <v>19.777851448411614</v>
      </c>
      <c r="CQ237">
        <f t="shared" si="272"/>
        <v>329.96786308767554</v>
      </c>
      <c r="CR237">
        <f t="shared" si="273"/>
        <v>330</v>
      </c>
    </row>
    <row r="238" spans="1:96" ht="21">
      <c r="A238" s="248"/>
      <c r="B238" s="144" t="s">
        <v>52</v>
      </c>
      <c r="C238" s="145" t="s">
        <v>256</v>
      </c>
      <c r="D238" s="146">
        <v>8</v>
      </c>
      <c r="E238" s="146">
        <v>50</v>
      </c>
      <c r="F238" s="147" t="str">
        <f t="shared" si="275"/>
        <v>14-18</v>
      </c>
      <c r="G238" s="147">
        <f t="shared" si="210"/>
        <v>16</v>
      </c>
      <c r="H238" s="146">
        <v>14</v>
      </c>
      <c r="I238" s="146">
        <v>18</v>
      </c>
      <c r="J238" s="146">
        <v>1</v>
      </c>
      <c r="K238" s="148">
        <v>13</v>
      </c>
      <c r="L238" s="146" t="s">
        <v>270</v>
      </c>
      <c r="M238" s="146">
        <v>1</v>
      </c>
      <c r="N238" s="147">
        <f t="shared" si="274"/>
        <v>12</v>
      </c>
      <c r="O238" s="146">
        <v>12</v>
      </c>
      <c r="P238" s="146">
        <v>12</v>
      </c>
      <c r="Q238" s="146">
        <v>1</v>
      </c>
      <c r="R238" s="146">
        <v>7</v>
      </c>
      <c r="S238" s="146" t="s">
        <v>271</v>
      </c>
      <c r="T238" s="149">
        <v>15</v>
      </c>
      <c r="U238" s="146" t="s">
        <v>323</v>
      </c>
      <c r="V238" s="146">
        <v>1</v>
      </c>
      <c r="W238" s="146">
        <v>10</v>
      </c>
      <c r="X238" s="149">
        <v>1</v>
      </c>
      <c r="Y238" s="146">
        <v>1</v>
      </c>
      <c r="Z238" s="150" t="s">
        <v>251</v>
      </c>
      <c r="AA238" s="146">
        <f>'Способности и классы'!$G$24</f>
        <v>1.6</v>
      </c>
      <c r="AB238" s="146">
        <v>0</v>
      </c>
      <c r="AC238" s="151" t="s">
        <v>414</v>
      </c>
      <c r="AD238" s="151"/>
      <c r="AE238" s="146">
        <v>1.5</v>
      </c>
      <c r="AF238" s="146">
        <v>0</v>
      </c>
      <c r="AG238" s="152"/>
      <c r="AH238" s="153">
        <f t="shared" si="211"/>
        <v>6.535947712418301E-2</v>
      </c>
      <c r="AI238" s="153">
        <f t="shared" si="212"/>
        <v>2000</v>
      </c>
      <c r="AJ238" s="153">
        <f t="shared" si="213"/>
        <v>13.226055982240474</v>
      </c>
      <c r="AK238" s="153">
        <f t="shared" si="214"/>
        <v>0.27397260273972601</v>
      </c>
      <c r="AL238" s="153">
        <f t="shared" si="215"/>
        <v>2000</v>
      </c>
      <c r="AM238" s="153">
        <f t="shared" si="216"/>
        <v>11.545527672312826</v>
      </c>
      <c r="AN238" s="153">
        <f t="shared" si="217"/>
        <v>0.50724637681159412</v>
      </c>
      <c r="AO238" s="153">
        <f t="shared" si="218"/>
        <v>333.33333333333337</v>
      </c>
      <c r="AP238" s="153">
        <f t="shared" si="219"/>
        <v>8.2364379749178429</v>
      </c>
      <c r="AQ238" s="153">
        <f t="shared" si="220"/>
        <v>0.76335877862595425</v>
      </c>
      <c r="AR238" s="153">
        <f t="shared" si="221"/>
        <v>50</v>
      </c>
      <c r="AS238" s="153">
        <f t="shared" si="222"/>
        <v>5.3271695564292756</v>
      </c>
      <c r="AT238" s="153">
        <f t="shared" si="223"/>
        <v>1.0483870967741935</v>
      </c>
      <c r="AU238" s="153">
        <f t="shared" si="224"/>
        <v>25</v>
      </c>
      <c r="AV238" s="153">
        <f t="shared" si="225"/>
        <v>4.8832523840319624</v>
      </c>
      <c r="AW238" s="153">
        <f t="shared" si="226"/>
        <v>1.3675213675213675</v>
      </c>
      <c r="AX238" s="153">
        <f t="shared" si="227"/>
        <v>25</v>
      </c>
      <c r="AY238" s="153">
        <f t="shared" si="228"/>
        <v>6.1482805986254165</v>
      </c>
      <c r="AZ238" s="153">
        <f t="shared" si="229"/>
        <v>1.7272727272727273</v>
      </c>
      <c r="BA238" s="153">
        <f t="shared" si="230"/>
        <v>25</v>
      </c>
      <c r="BB238" s="153">
        <f t="shared" si="231"/>
        <v>7.9332071929738692</v>
      </c>
      <c r="BC238" s="153">
        <f t="shared" si="232"/>
        <v>2.1568627450980395</v>
      </c>
      <c r="BD238" s="153">
        <f t="shared" si="233"/>
        <v>41.666666666666657</v>
      </c>
      <c r="BE238" s="153">
        <f t="shared" si="234"/>
        <v>16.6597291613995</v>
      </c>
      <c r="BF238" s="153">
        <f t="shared" si="235"/>
        <v>2.6315789473684212</v>
      </c>
      <c r="BG238" s="153">
        <f t="shared" si="236"/>
        <v>16.666666666666668</v>
      </c>
      <c r="BH238" s="153">
        <f t="shared" si="237"/>
        <v>6.333333333333333</v>
      </c>
      <c r="BI238" s="153">
        <f t="shared" si="238"/>
        <v>3.1818181818181817</v>
      </c>
      <c r="BJ238" s="153">
        <f t="shared" si="239"/>
        <v>16.666666666666668</v>
      </c>
      <c r="BK238" s="153">
        <f t="shared" si="240"/>
        <v>5.238095238095239</v>
      </c>
      <c r="BL238" s="153">
        <f t="shared" si="241"/>
        <v>3.8271604938271606</v>
      </c>
      <c r="BM238" s="153">
        <f t="shared" si="242"/>
        <v>12.5</v>
      </c>
      <c r="BN238" s="153">
        <f t="shared" si="243"/>
        <v>3.2661290322580645</v>
      </c>
      <c r="BO238" s="153">
        <f t="shared" si="244"/>
        <v>4.5945945945945947</v>
      </c>
      <c r="BP238" s="153">
        <f t="shared" si="245"/>
        <v>12.5</v>
      </c>
      <c r="BQ238" s="153">
        <f t="shared" si="246"/>
        <v>2.7205882352941178</v>
      </c>
      <c r="BR238" s="153">
        <f t="shared" si="247"/>
        <v>5.6060606060606064</v>
      </c>
      <c r="BS238" s="153">
        <f t="shared" si="248"/>
        <v>12.5</v>
      </c>
      <c r="BT238" s="153">
        <f t="shared" si="249"/>
        <v>2.1420993689052086</v>
      </c>
      <c r="BU238" s="153">
        <f t="shared" si="250"/>
        <v>7.5329566854990579</v>
      </c>
      <c r="BV238" s="153">
        <f t="shared" si="251"/>
        <v>10</v>
      </c>
      <c r="BW238" s="153">
        <f t="shared" si="252"/>
        <v>1.2455230254396785</v>
      </c>
      <c r="BX238" s="153">
        <f t="shared" si="253"/>
        <v>10.336538461538462</v>
      </c>
      <c r="BY238" s="153">
        <f t="shared" si="254"/>
        <v>10</v>
      </c>
      <c r="BZ238" s="153">
        <f t="shared" si="255"/>
        <v>0.9795250498878485</v>
      </c>
      <c r="CA238" s="153">
        <f t="shared" si="256"/>
        <v>14.603174603174603</v>
      </c>
      <c r="CB238" s="153">
        <f t="shared" si="257"/>
        <v>10</v>
      </c>
      <c r="CC238" s="153">
        <f t="shared" si="258"/>
        <v>0.82751592655105566</v>
      </c>
      <c r="CD238" s="153">
        <f t="shared" si="259"/>
        <v>21.491228070175442</v>
      </c>
      <c r="CE238" s="153">
        <f t="shared" si="260"/>
        <v>8.3333333333333339</v>
      </c>
      <c r="CF238" s="153">
        <f t="shared" si="261"/>
        <v>0.68457811047607253</v>
      </c>
      <c r="CG238" s="153">
        <f t="shared" si="262"/>
        <v>34.666666666666664</v>
      </c>
      <c r="CH238" s="153">
        <f t="shared" si="263"/>
        <v>8.3333333333333339</v>
      </c>
      <c r="CI238" s="153">
        <f t="shared" si="264"/>
        <v>0.62920862554751189</v>
      </c>
      <c r="CJ238" s="153">
        <f t="shared" si="265"/>
        <v>59.782608695652179</v>
      </c>
      <c r="CK238" s="153">
        <f t="shared" si="266"/>
        <v>8.3333333333333339</v>
      </c>
      <c r="CL238" s="153">
        <f t="shared" si="267"/>
        <v>0.58165714897450205</v>
      </c>
      <c r="CM238" s="153">
        <f t="shared" si="268"/>
        <v>124.99999999999997</v>
      </c>
      <c r="CN238" s="153">
        <f t="shared" si="269"/>
        <v>8.3333333333333339</v>
      </c>
      <c r="CO238" s="153">
        <f t="shared" si="270"/>
        <v>0.50813274815461484</v>
      </c>
      <c r="CP238">
        <f t="shared" si="271"/>
        <v>20.58789383405497</v>
      </c>
      <c r="CQ238">
        <f t="shared" si="272"/>
        <v>335.308658412998</v>
      </c>
      <c r="CR238">
        <f t="shared" si="273"/>
        <v>336</v>
      </c>
    </row>
    <row r="239" spans="1:96" ht="30">
      <c r="A239" s="248"/>
      <c r="B239" s="80" t="s">
        <v>167</v>
      </c>
      <c r="C239" s="88" t="s">
        <v>166</v>
      </c>
      <c r="D239" s="38">
        <v>8</v>
      </c>
      <c r="E239" s="38">
        <v>25</v>
      </c>
      <c r="F239" s="39" t="str">
        <f t="shared" si="275"/>
        <v>17-22</v>
      </c>
      <c r="G239" s="39">
        <f t="shared" si="210"/>
        <v>19.5</v>
      </c>
      <c r="H239" s="40">
        <v>17</v>
      </c>
      <c r="I239" s="40">
        <v>22</v>
      </c>
      <c r="J239" s="40">
        <v>1</v>
      </c>
      <c r="K239" s="106">
        <v>15</v>
      </c>
      <c r="L239" s="38" t="s">
        <v>279</v>
      </c>
      <c r="M239" s="38">
        <v>1</v>
      </c>
      <c r="N239" s="39" t="str">
        <f t="shared" si="274"/>
        <v>-</v>
      </c>
      <c r="O239" s="38" t="s">
        <v>257</v>
      </c>
      <c r="P239" s="38" t="s">
        <v>257</v>
      </c>
      <c r="Q239" s="38" t="s">
        <v>257</v>
      </c>
      <c r="R239" s="38" t="s">
        <v>257</v>
      </c>
      <c r="S239" s="38" t="s">
        <v>257</v>
      </c>
      <c r="T239" s="97">
        <v>14</v>
      </c>
      <c r="U239" s="38" t="s">
        <v>326</v>
      </c>
      <c r="V239" s="38">
        <v>1</v>
      </c>
      <c r="W239" s="38">
        <v>5</v>
      </c>
      <c r="X239" s="97">
        <v>11</v>
      </c>
      <c r="Y239" s="38">
        <v>1</v>
      </c>
      <c r="Z239" s="41" t="s">
        <v>253</v>
      </c>
      <c r="AA239" s="38">
        <f>'Способности и классы'!$G$17</f>
        <v>1.3</v>
      </c>
      <c r="AB239" s="38">
        <v>0</v>
      </c>
      <c r="AC239" s="42" t="s">
        <v>653</v>
      </c>
      <c r="AD239" s="42" t="s">
        <v>793</v>
      </c>
      <c r="AE239" s="38">
        <f>1.75*1.4</f>
        <v>2.4499999999999997</v>
      </c>
      <c r="AF239" s="38">
        <v>0</v>
      </c>
      <c r="AG239" s="43"/>
      <c r="AH239" s="44">
        <f t="shared" si="211"/>
        <v>5.3763440860215048E-2</v>
      </c>
      <c r="AI239" s="44">
        <f t="shared" si="212"/>
        <v>19999.999999999982</v>
      </c>
      <c r="AJ239" s="44">
        <f t="shared" si="213"/>
        <v>24.696518525473905</v>
      </c>
      <c r="AK239" s="44">
        <f t="shared" si="214"/>
        <v>0.22598870056497175</v>
      </c>
      <c r="AL239" s="44">
        <f t="shared" si="215"/>
        <v>10000.000000000002</v>
      </c>
      <c r="AM239" s="44">
        <f t="shared" si="216"/>
        <v>18.950739014030855</v>
      </c>
      <c r="AN239" s="44">
        <f t="shared" si="217"/>
        <v>0.41420118343195272</v>
      </c>
      <c r="AO239" s="44">
        <f t="shared" si="218"/>
        <v>166.66666666666669</v>
      </c>
      <c r="AP239" s="44">
        <f t="shared" si="219"/>
        <v>7.0227492108805345</v>
      </c>
      <c r="AQ239" s="44">
        <f t="shared" si="220"/>
        <v>0.625</v>
      </c>
      <c r="AR239" s="44">
        <f t="shared" si="221"/>
        <v>83.333333333333314</v>
      </c>
      <c r="AS239" s="44">
        <f t="shared" si="222"/>
        <v>7.0790583919662309</v>
      </c>
      <c r="AT239" s="44">
        <f t="shared" si="223"/>
        <v>0.86092715231788086</v>
      </c>
      <c r="AU239" s="44">
        <f t="shared" si="224"/>
        <v>31.25</v>
      </c>
      <c r="AV239" s="44">
        <f t="shared" si="225"/>
        <v>6.0247885376232846</v>
      </c>
      <c r="AW239" s="44">
        <f t="shared" si="226"/>
        <v>1.1267605633802817</v>
      </c>
      <c r="AX239" s="44">
        <f t="shared" si="227"/>
        <v>25</v>
      </c>
      <c r="AY239" s="44">
        <f t="shared" si="228"/>
        <v>6.9393330460248466</v>
      </c>
      <c r="AZ239" s="44">
        <f t="shared" si="229"/>
        <v>1.4179104477611939</v>
      </c>
      <c r="BA239" s="44">
        <f t="shared" si="230"/>
        <v>13.888888888888891</v>
      </c>
      <c r="BB239" s="44">
        <f t="shared" si="231"/>
        <v>5.8619146834466989</v>
      </c>
      <c r="BC239" s="44">
        <f t="shared" si="232"/>
        <v>1.76</v>
      </c>
      <c r="BD239" s="44">
        <f t="shared" si="233"/>
        <v>20.833333333333329</v>
      </c>
      <c r="BE239" s="44">
        <f t="shared" si="234"/>
        <v>10.461255039269336</v>
      </c>
      <c r="BF239" s="44">
        <f t="shared" si="235"/>
        <v>2.1551724137931036</v>
      </c>
      <c r="BG239" s="44">
        <f t="shared" si="236"/>
        <v>10.416666666666664</v>
      </c>
      <c r="BH239" s="44">
        <f t="shared" si="237"/>
        <v>4.8333333333333321</v>
      </c>
      <c r="BI239" s="44">
        <f t="shared" si="238"/>
        <v>2.6168224299065423</v>
      </c>
      <c r="BJ239" s="44">
        <f t="shared" si="239"/>
        <v>6.9444444444444446</v>
      </c>
      <c r="BK239" s="44">
        <f t="shared" si="240"/>
        <v>2.6537698412698409</v>
      </c>
      <c r="BL239" s="44">
        <f t="shared" si="241"/>
        <v>3.1632653061224487</v>
      </c>
      <c r="BM239" s="44">
        <f t="shared" si="242"/>
        <v>6.25</v>
      </c>
      <c r="BN239" s="44">
        <f t="shared" si="243"/>
        <v>1.9758064516129035</v>
      </c>
      <c r="BO239" s="44">
        <f t="shared" si="244"/>
        <v>3.7777777777777777</v>
      </c>
      <c r="BP239" s="44">
        <f t="shared" si="245"/>
        <v>6.25</v>
      </c>
      <c r="BQ239" s="44">
        <f t="shared" si="246"/>
        <v>1.6544117647058825</v>
      </c>
      <c r="BR239" s="44">
        <f t="shared" si="247"/>
        <v>4.5679012345679011</v>
      </c>
      <c r="BS239" s="44">
        <f t="shared" si="248"/>
        <v>7.6923076923076925</v>
      </c>
      <c r="BT239" s="44">
        <f t="shared" si="249"/>
        <v>1.6406764538991498</v>
      </c>
      <c r="BU239" s="44">
        <f t="shared" si="250"/>
        <v>5.5555555555555554</v>
      </c>
      <c r="BV239" s="44">
        <f t="shared" si="251"/>
        <v>5</v>
      </c>
      <c r="BW239" s="44">
        <f t="shared" si="252"/>
        <v>0.92159040564622996</v>
      </c>
      <c r="BX239" s="44">
        <f t="shared" si="253"/>
        <v>6.825396825396826</v>
      </c>
      <c r="BY239" s="44">
        <f t="shared" si="254"/>
        <v>4.166666666666667</v>
      </c>
      <c r="BZ239" s="44">
        <f t="shared" si="255"/>
        <v>0.7345781947779666</v>
      </c>
      <c r="CA239" s="44">
        <f t="shared" si="256"/>
        <v>9.2929292929292924</v>
      </c>
      <c r="CB239" s="44">
        <f t="shared" si="257"/>
        <v>4.166666666666667</v>
      </c>
      <c r="CC239" s="44">
        <f t="shared" si="258"/>
        <v>0.66960403614180175</v>
      </c>
      <c r="CD239" s="44">
        <f t="shared" si="259"/>
        <v>13.315217391304349</v>
      </c>
      <c r="CE239" s="44">
        <f t="shared" si="260"/>
        <v>4.166666666666667</v>
      </c>
      <c r="CF239" s="44">
        <f t="shared" si="261"/>
        <v>0.62831322174338644</v>
      </c>
      <c r="CG239" s="44">
        <f t="shared" si="262"/>
        <v>20.07722007722008</v>
      </c>
      <c r="CH239" s="44">
        <f t="shared" si="263"/>
        <v>3.5714285714285716</v>
      </c>
      <c r="CI239" s="44">
        <f t="shared" si="264"/>
        <v>0.5705516641871704</v>
      </c>
      <c r="CJ239" s="44">
        <f t="shared" si="265"/>
        <v>32.738095238095241</v>
      </c>
      <c r="CK239" s="44">
        <f t="shared" si="266"/>
        <v>3.5714285714285716</v>
      </c>
      <c r="CL239" s="44">
        <f t="shared" si="267"/>
        <v>0.54374071537294744</v>
      </c>
      <c r="CM239" s="44">
        <f t="shared" si="268"/>
        <v>63.15789473684211</v>
      </c>
      <c r="CN239" s="44">
        <f t="shared" si="269"/>
        <v>3.5714285714285716</v>
      </c>
      <c r="CO239" s="44">
        <f t="shared" si="270"/>
        <v>0.48764478137557821</v>
      </c>
      <c r="CP239">
        <f t="shared" si="271"/>
        <v>21.274547599481799</v>
      </c>
      <c r="CQ239">
        <f t="shared" si="272"/>
        <v>339.73800597754456</v>
      </c>
      <c r="CR239">
        <f t="shared" si="273"/>
        <v>340</v>
      </c>
    </row>
    <row r="240" spans="1:96" ht="45">
      <c r="A240" s="248"/>
      <c r="B240" s="77" t="s">
        <v>119</v>
      </c>
      <c r="C240" s="85" t="s">
        <v>116</v>
      </c>
      <c r="D240" s="20">
        <v>8</v>
      </c>
      <c r="E240" s="20">
        <v>45</v>
      </c>
      <c r="F240" s="21" t="str">
        <f t="shared" si="275"/>
        <v>7-14</v>
      </c>
      <c r="G240" s="21">
        <f t="shared" si="210"/>
        <v>10.5</v>
      </c>
      <c r="H240" s="20">
        <v>7</v>
      </c>
      <c r="I240" s="20">
        <v>14</v>
      </c>
      <c r="J240" s="20">
        <v>1</v>
      </c>
      <c r="K240" s="103">
        <v>11</v>
      </c>
      <c r="L240" s="20" t="s">
        <v>279</v>
      </c>
      <c r="M240" s="20">
        <v>1</v>
      </c>
      <c r="N240" s="21" t="str">
        <f t="shared" si="274"/>
        <v>-</v>
      </c>
      <c r="O240" s="20" t="s">
        <v>257</v>
      </c>
      <c r="P240" s="20" t="s">
        <v>257</v>
      </c>
      <c r="Q240" s="20" t="s">
        <v>257</v>
      </c>
      <c r="R240" s="20" t="s">
        <v>257</v>
      </c>
      <c r="S240" s="20" t="s">
        <v>257</v>
      </c>
      <c r="T240" s="94">
        <v>13</v>
      </c>
      <c r="U240" s="20" t="s">
        <v>323</v>
      </c>
      <c r="V240" s="20">
        <v>1</v>
      </c>
      <c r="W240" s="20">
        <v>8</v>
      </c>
      <c r="X240" s="94">
        <v>3</v>
      </c>
      <c r="Y240" s="20">
        <v>1</v>
      </c>
      <c r="Z240" s="22" t="s">
        <v>251</v>
      </c>
      <c r="AA240" s="20">
        <f>'Способности и классы'!$G$24</f>
        <v>1.6</v>
      </c>
      <c r="AB240" s="20">
        <v>0</v>
      </c>
      <c r="AC240" s="23" t="s">
        <v>795</v>
      </c>
      <c r="AD240" s="23"/>
      <c r="AE240" s="20">
        <f>1.2*3*1.4</f>
        <v>5.0399999999999991</v>
      </c>
      <c r="AF240" s="20">
        <v>0</v>
      </c>
      <c r="AG240" s="24"/>
      <c r="AH240" s="25">
        <f t="shared" si="211"/>
        <v>0.1</v>
      </c>
      <c r="AI240" s="25">
        <f t="shared" si="212"/>
        <v>2249.9999999999995</v>
      </c>
      <c r="AJ240" s="25">
        <f t="shared" si="213"/>
        <v>12.247448713915889</v>
      </c>
      <c r="AK240" s="25">
        <f t="shared" si="214"/>
        <v>0.41666666666666669</v>
      </c>
      <c r="AL240" s="25">
        <f t="shared" si="215"/>
        <v>50</v>
      </c>
      <c r="AM240" s="25">
        <f t="shared" si="216"/>
        <v>3.7305669867114863</v>
      </c>
      <c r="AN240" s="25">
        <f t="shared" si="217"/>
        <v>0.76923076923076927</v>
      </c>
      <c r="AO240" s="25">
        <f t="shared" si="218"/>
        <v>300</v>
      </c>
      <c r="AP240" s="25">
        <f t="shared" si="219"/>
        <v>6.9517796407491268</v>
      </c>
      <c r="AQ240" s="25">
        <f t="shared" si="220"/>
        <v>1.1627906976744187</v>
      </c>
      <c r="AR240" s="25">
        <f t="shared" si="221"/>
        <v>22.5</v>
      </c>
      <c r="AS240" s="25">
        <f t="shared" si="222"/>
        <v>3.2709385686915065</v>
      </c>
      <c r="AT240" s="25">
        <f t="shared" si="223"/>
        <v>1.6049382716049383</v>
      </c>
      <c r="AU240" s="25">
        <f t="shared" si="224"/>
        <v>22.5</v>
      </c>
      <c r="AV240" s="25">
        <f t="shared" si="225"/>
        <v>3.7442263245202962</v>
      </c>
      <c r="AW240" s="25">
        <f t="shared" si="226"/>
        <v>2.0779220779220777</v>
      </c>
      <c r="AX240" s="25">
        <f t="shared" si="227"/>
        <v>22.5</v>
      </c>
      <c r="AY240" s="25">
        <f t="shared" si="228"/>
        <v>4.4319595490941781</v>
      </c>
      <c r="AZ240" s="25">
        <f t="shared" si="229"/>
        <v>2.6388888888888888</v>
      </c>
      <c r="BA240" s="25">
        <f t="shared" si="230"/>
        <v>15</v>
      </c>
      <c r="BB240" s="25">
        <f t="shared" si="231"/>
        <v>3.8447611914275588</v>
      </c>
      <c r="BC240" s="25">
        <f t="shared" si="232"/>
        <v>3.2835820895522385</v>
      </c>
      <c r="BD240" s="25">
        <f t="shared" si="233"/>
        <v>37.499999999999993</v>
      </c>
      <c r="BE240" s="25">
        <f t="shared" si="234"/>
        <v>10.111118962731577</v>
      </c>
      <c r="BF240" s="25">
        <f t="shared" si="235"/>
        <v>4.032258064516129</v>
      </c>
      <c r="BG240" s="25">
        <f t="shared" si="236"/>
        <v>11.25</v>
      </c>
      <c r="BH240" s="25">
        <f t="shared" si="237"/>
        <v>2.79</v>
      </c>
      <c r="BI240" s="25">
        <f t="shared" si="238"/>
        <v>4.8275862068965516</v>
      </c>
      <c r="BJ240" s="25">
        <f t="shared" si="239"/>
        <v>11.25</v>
      </c>
      <c r="BK240" s="25">
        <f t="shared" si="240"/>
        <v>2.3303571428571428</v>
      </c>
      <c r="BL240" s="25">
        <f t="shared" si="241"/>
        <v>5.8490566037735849</v>
      </c>
      <c r="BM240" s="25">
        <f t="shared" si="242"/>
        <v>9</v>
      </c>
      <c r="BN240" s="25">
        <f t="shared" si="243"/>
        <v>1.5387096774193549</v>
      </c>
      <c r="BO240" s="25">
        <f t="shared" si="244"/>
        <v>7.8703703703703702</v>
      </c>
      <c r="BP240" s="25">
        <f t="shared" si="245"/>
        <v>9</v>
      </c>
      <c r="BQ240" s="25">
        <f t="shared" si="246"/>
        <v>1.1435294117647059</v>
      </c>
      <c r="BR240" s="25">
        <f t="shared" si="247"/>
        <v>10.511363636363635</v>
      </c>
      <c r="BS240" s="25">
        <f t="shared" si="248"/>
        <v>9</v>
      </c>
      <c r="BT240" s="25">
        <f t="shared" si="249"/>
        <v>0.86288769604388715</v>
      </c>
      <c r="BU240" s="25">
        <f t="shared" si="250"/>
        <v>14.652014652014651</v>
      </c>
      <c r="BV240" s="25">
        <f t="shared" si="251"/>
        <v>7.5</v>
      </c>
      <c r="BW240" s="25">
        <f t="shared" si="252"/>
        <v>0.59511656272093583</v>
      </c>
      <c r="BX240" s="25">
        <f t="shared" si="253"/>
        <v>21.078431372549019</v>
      </c>
      <c r="BY240" s="25">
        <f t="shared" si="254"/>
        <v>7.5</v>
      </c>
      <c r="BZ240" s="25">
        <f t="shared" si="255"/>
        <v>0.52422093357615418</v>
      </c>
      <c r="CA240" s="25">
        <f t="shared" si="256"/>
        <v>31.724137931034484</v>
      </c>
      <c r="CB240" s="25">
        <f t="shared" si="257"/>
        <v>6.4285714285714288</v>
      </c>
      <c r="CC240" s="25">
        <f t="shared" si="258"/>
        <v>0.45015525272154167</v>
      </c>
      <c r="CD240" s="25">
        <f t="shared" si="259"/>
        <v>49</v>
      </c>
      <c r="CE240" s="25">
        <f t="shared" si="260"/>
        <v>6.4285714285714288</v>
      </c>
      <c r="CF240" s="25">
        <f t="shared" si="261"/>
        <v>0.4437796236239594</v>
      </c>
      <c r="CG240" s="25">
        <f t="shared" si="262"/>
        <v>86.666666666666657</v>
      </c>
      <c r="CH240" s="25">
        <f t="shared" si="263"/>
        <v>6.4285714285714288</v>
      </c>
      <c r="CI240" s="25">
        <f t="shared" si="264"/>
        <v>0.42937353603769435</v>
      </c>
      <c r="CJ240" s="25">
        <f t="shared" si="265"/>
        <v>183.33333333333337</v>
      </c>
      <c r="CK240" s="25">
        <f t="shared" si="266"/>
        <v>5.625</v>
      </c>
      <c r="CL240" s="25">
        <f t="shared" si="267"/>
        <v>0.38361210260565048</v>
      </c>
      <c r="CM240" s="25">
        <f t="shared" si="268"/>
        <v>600.00000000000011</v>
      </c>
      <c r="CN240" s="25">
        <f t="shared" si="269"/>
        <v>5.625</v>
      </c>
      <c r="CO240" s="25">
        <f t="shared" si="270"/>
        <v>0.31116648864423913</v>
      </c>
      <c r="CP240">
        <f t="shared" si="271"/>
        <v>21.829671364960312</v>
      </c>
      <c r="CQ240">
        <f t="shared" si="272"/>
        <v>343.25658627741183</v>
      </c>
      <c r="CR240">
        <f t="shared" si="273"/>
        <v>344</v>
      </c>
    </row>
    <row r="241" spans="1:96" ht="30">
      <c r="A241" s="248"/>
      <c r="B241" s="144" t="s">
        <v>52</v>
      </c>
      <c r="C241" s="145" t="s">
        <v>75</v>
      </c>
      <c r="D241" s="146">
        <v>8</v>
      </c>
      <c r="E241" s="146">
        <v>40</v>
      </c>
      <c r="F241" s="147" t="str">
        <f t="shared" si="275"/>
        <v>14-17</v>
      </c>
      <c r="G241" s="147">
        <f t="shared" si="210"/>
        <v>15.5</v>
      </c>
      <c r="H241" s="146">
        <v>14</v>
      </c>
      <c r="I241" s="146">
        <v>17</v>
      </c>
      <c r="J241" s="147">
        <v>1</v>
      </c>
      <c r="K241" s="148">
        <v>13</v>
      </c>
      <c r="L241" s="146" t="s">
        <v>270</v>
      </c>
      <c r="M241" s="146">
        <v>1</v>
      </c>
      <c r="N241" s="147">
        <f t="shared" si="274"/>
        <v>11</v>
      </c>
      <c r="O241" s="146">
        <v>10</v>
      </c>
      <c r="P241" s="146">
        <v>12</v>
      </c>
      <c r="Q241" s="146">
        <v>1</v>
      </c>
      <c r="R241" s="146">
        <v>12</v>
      </c>
      <c r="S241" s="146" t="s">
        <v>279</v>
      </c>
      <c r="T241" s="149">
        <v>14</v>
      </c>
      <c r="U241" s="146" t="s">
        <v>317</v>
      </c>
      <c r="V241" s="146">
        <v>1</v>
      </c>
      <c r="W241" s="146">
        <v>9</v>
      </c>
      <c r="X241" s="149">
        <v>1</v>
      </c>
      <c r="Y241" s="146">
        <v>2</v>
      </c>
      <c r="Z241" s="150" t="s">
        <v>239</v>
      </c>
      <c r="AA241" s="146">
        <f>'Способности и классы'!$G$13</f>
        <v>1.2</v>
      </c>
      <c r="AB241" s="146">
        <v>0</v>
      </c>
      <c r="AC241" s="151" t="s">
        <v>662</v>
      </c>
      <c r="AD241" s="151"/>
      <c r="AE241" s="146">
        <f>1.2*1.3*1.5</f>
        <v>2.34</v>
      </c>
      <c r="AF241" s="146">
        <v>0</v>
      </c>
      <c r="AG241" s="152"/>
      <c r="AH241" s="153">
        <f t="shared" si="211"/>
        <v>4.7777485215307253E-2</v>
      </c>
      <c r="AI241" s="153">
        <f t="shared" si="212"/>
        <v>1600</v>
      </c>
      <c r="AJ241" s="153">
        <f t="shared" si="213"/>
        <v>13.527706556826107</v>
      </c>
      <c r="AK241" s="153">
        <f t="shared" si="214"/>
        <v>0.20059766842171561</v>
      </c>
      <c r="AL241" s="153">
        <f t="shared" si="215"/>
        <v>1600</v>
      </c>
      <c r="AM241" s="153">
        <f t="shared" si="216"/>
        <v>11.830235171759558</v>
      </c>
      <c r="AN241" s="153">
        <f t="shared" si="217"/>
        <v>0.36938413942580833</v>
      </c>
      <c r="AO241" s="153">
        <f t="shared" si="218"/>
        <v>266.66666666666669</v>
      </c>
      <c r="AP241" s="153">
        <f t="shared" si="219"/>
        <v>8.4919887225714241</v>
      </c>
      <c r="AQ241" s="153">
        <f t="shared" si="220"/>
        <v>0.55677699306027362</v>
      </c>
      <c r="AR241" s="153">
        <f t="shared" si="221"/>
        <v>40</v>
      </c>
      <c r="AS241" s="153">
        <f t="shared" si="222"/>
        <v>5.5277893401176161</v>
      </c>
      <c r="AT241" s="153">
        <f t="shared" si="223"/>
        <v>0.76603234628542638</v>
      </c>
      <c r="AU241" s="153">
        <f t="shared" si="224"/>
        <v>20</v>
      </c>
      <c r="AV241" s="153">
        <f t="shared" si="225"/>
        <v>5.109653420201826</v>
      </c>
      <c r="AW241" s="153">
        <f t="shared" si="226"/>
        <v>1.0012131415030761</v>
      </c>
      <c r="AX241" s="153">
        <f t="shared" si="227"/>
        <v>20</v>
      </c>
      <c r="AY241" s="153">
        <f t="shared" si="228"/>
        <v>6.4985229789367303</v>
      </c>
      <c r="AZ241" s="153">
        <f t="shared" si="229"/>
        <v>1.2674555511834342</v>
      </c>
      <c r="BA241" s="153">
        <f t="shared" si="230"/>
        <v>13.333333333333334</v>
      </c>
      <c r="BB241" s="153">
        <f t="shared" si="231"/>
        <v>6.1951902675956552</v>
      </c>
      <c r="BC241" s="153">
        <f t="shared" si="232"/>
        <v>1.5713484026367723</v>
      </c>
      <c r="BD241" s="153">
        <f t="shared" si="233"/>
        <v>33.333333333333329</v>
      </c>
      <c r="BE241" s="153">
        <f t="shared" si="234"/>
        <v>18.208574359828255</v>
      </c>
      <c r="BF241" s="153">
        <f t="shared" si="235"/>
        <v>1.9214858184417052</v>
      </c>
      <c r="BG241" s="153">
        <f t="shared" si="236"/>
        <v>13.333333333333334</v>
      </c>
      <c r="BH241" s="153">
        <f t="shared" si="237"/>
        <v>6.9390745460439867</v>
      </c>
      <c r="BI241" s="153">
        <f t="shared" si="238"/>
        <v>2.329292926261568</v>
      </c>
      <c r="BJ241" s="153">
        <f t="shared" si="239"/>
        <v>10</v>
      </c>
      <c r="BK241" s="153">
        <f t="shared" si="240"/>
        <v>4.2931483143468965</v>
      </c>
      <c r="BL241" s="153">
        <f t="shared" si="241"/>
        <v>2.8102961816388428</v>
      </c>
      <c r="BM241" s="153">
        <f t="shared" si="242"/>
        <v>10</v>
      </c>
      <c r="BN241" s="153">
        <f t="shared" si="243"/>
        <v>3.5583438021000457</v>
      </c>
      <c r="BO241" s="153">
        <f t="shared" si="244"/>
        <v>3.38614514934403</v>
      </c>
      <c r="BP241" s="153">
        <f t="shared" si="245"/>
        <v>10</v>
      </c>
      <c r="BQ241" s="153">
        <f t="shared" si="246"/>
        <v>2.9532106743673459</v>
      </c>
      <c r="BR241" s="153">
        <f t="shared" si="247"/>
        <v>4.087961078734728</v>
      </c>
      <c r="BS241" s="153">
        <f t="shared" si="248"/>
        <v>8</v>
      </c>
      <c r="BT241" s="153">
        <f t="shared" si="249"/>
        <v>1.8923613659551182</v>
      </c>
      <c r="BU241" s="153">
        <f t="shared" si="250"/>
        <v>5.5135031671465695</v>
      </c>
      <c r="BV241" s="153">
        <f t="shared" si="251"/>
        <v>8</v>
      </c>
      <c r="BW241" s="153">
        <f t="shared" si="252"/>
        <v>1.3344070504208139</v>
      </c>
      <c r="BX241" s="153">
        <f t="shared" si="253"/>
        <v>7.6013978977553851</v>
      </c>
      <c r="BY241" s="153">
        <f t="shared" si="254"/>
        <v>6.666666666666667</v>
      </c>
      <c r="BZ241" s="153">
        <f t="shared" si="255"/>
        <v>0.92126494588122998</v>
      </c>
      <c r="CA241" s="153">
        <f t="shared" si="256"/>
        <v>10.806283034744581</v>
      </c>
      <c r="CB241" s="153">
        <f t="shared" si="257"/>
        <v>6.666666666666667</v>
      </c>
      <c r="CC241" s="153">
        <f t="shared" si="258"/>
        <v>0.7854457631016607</v>
      </c>
      <c r="CD241" s="153">
        <f t="shared" si="259"/>
        <v>16.040848276917046</v>
      </c>
      <c r="CE241" s="153">
        <f t="shared" si="260"/>
        <v>6.666666666666667</v>
      </c>
      <c r="CF241" s="153">
        <f t="shared" si="261"/>
        <v>0.70383776241331819</v>
      </c>
      <c r="CG241" s="153">
        <f t="shared" si="262"/>
        <v>25.358312152896879</v>
      </c>
      <c r="CH241" s="153">
        <f t="shared" si="263"/>
        <v>5.7142857142857144</v>
      </c>
      <c r="CI241" s="153">
        <f t="shared" si="264"/>
        <v>0.61613165556805871</v>
      </c>
      <c r="CJ241" s="153">
        <f t="shared" si="265"/>
        <v>44.194173824159215</v>
      </c>
      <c r="CK241" s="153">
        <f t="shared" si="266"/>
        <v>5.7142857142857144</v>
      </c>
      <c r="CL241" s="153">
        <f t="shared" si="267"/>
        <v>0.56975632652220842</v>
      </c>
      <c r="CM241" s="153">
        <f t="shared" si="268"/>
        <v>94.280904158206312</v>
      </c>
      <c r="CN241" s="153">
        <f t="shared" si="269"/>
        <v>5.7142857142857144</v>
      </c>
      <c r="CO241" s="153">
        <f t="shared" si="270"/>
        <v>0.49617462842882049</v>
      </c>
      <c r="CP241">
        <f t="shared" si="271"/>
        <v>23.873543769923646</v>
      </c>
      <c r="CQ241">
        <f t="shared" si="272"/>
        <v>355.76789654240372</v>
      </c>
      <c r="CR241">
        <f t="shared" si="273"/>
        <v>356</v>
      </c>
    </row>
    <row r="242" spans="1:96" ht="30">
      <c r="A242" s="248"/>
      <c r="B242" s="125" t="s">
        <v>31</v>
      </c>
      <c r="C242" s="92" t="s">
        <v>51</v>
      </c>
      <c r="D242" s="63">
        <v>8</v>
      </c>
      <c r="E242" s="63">
        <v>18</v>
      </c>
      <c r="F242" s="64">
        <f t="shared" si="275"/>
        <v>13</v>
      </c>
      <c r="G242" s="64">
        <f t="shared" si="210"/>
        <v>13</v>
      </c>
      <c r="H242" s="63">
        <v>13</v>
      </c>
      <c r="I242" s="63">
        <v>13</v>
      </c>
      <c r="J242" s="63">
        <v>1</v>
      </c>
      <c r="K242" s="110">
        <v>15</v>
      </c>
      <c r="L242" s="63" t="s">
        <v>271</v>
      </c>
      <c r="M242" s="63">
        <v>1</v>
      </c>
      <c r="N242" s="64" t="str">
        <f t="shared" si="274"/>
        <v>-</v>
      </c>
      <c r="O242" s="63" t="s">
        <v>257</v>
      </c>
      <c r="P242" s="63" t="s">
        <v>257</v>
      </c>
      <c r="Q242" s="63" t="s">
        <v>257</v>
      </c>
      <c r="R242" s="63" t="s">
        <v>257</v>
      </c>
      <c r="S242" s="63" t="s">
        <v>257</v>
      </c>
      <c r="T242" s="101">
        <v>19</v>
      </c>
      <c r="U242" s="63" t="s">
        <v>320</v>
      </c>
      <c r="V242" s="63">
        <v>1</v>
      </c>
      <c r="W242" s="63">
        <v>4</v>
      </c>
      <c r="X242" s="101">
        <v>12</v>
      </c>
      <c r="Y242" s="63">
        <v>1</v>
      </c>
      <c r="Z242" s="65" t="s">
        <v>233</v>
      </c>
      <c r="AA242" s="63">
        <f>'Способности и классы'!$G$28</f>
        <v>1.1499999999999999</v>
      </c>
      <c r="AB242" s="63">
        <v>0</v>
      </c>
      <c r="AC242" s="66" t="s">
        <v>665</v>
      </c>
      <c r="AD242" s="66"/>
      <c r="AE242" s="63">
        <f>1.4*1.31</f>
        <v>1.8339999999999999</v>
      </c>
      <c r="AF242" s="63">
        <v>0</v>
      </c>
      <c r="AG242" s="67"/>
      <c r="AH242" s="68">
        <f t="shared" si="211"/>
        <v>8.0645161290322578E-2</v>
      </c>
      <c r="AI242" s="68">
        <f t="shared" si="212"/>
        <v>14399.999999999987</v>
      </c>
      <c r="AJ242" s="68">
        <f t="shared" si="213"/>
        <v>20.556351930238403</v>
      </c>
      <c r="AK242" s="68">
        <f t="shared" si="214"/>
        <v>0.33898305084745761</v>
      </c>
      <c r="AL242" s="68">
        <f t="shared" si="215"/>
        <v>14399.999999999987</v>
      </c>
      <c r="AM242" s="68">
        <f t="shared" si="216"/>
        <v>18.739186768483407</v>
      </c>
      <c r="AN242" s="68">
        <f t="shared" si="217"/>
        <v>0.625</v>
      </c>
      <c r="AO242" s="68">
        <f t="shared" si="218"/>
        <v>4800</v>
      </c>
      <c r="AP242" s="68">
        <f t="shared" si="219"/>
        <v>18.312279000933561</v>
      </c>
      <c r="AQ242" s="68">
        <f t="shared" si="220"/>
        <v>0.93457943925233655</v>
      </c>
      <c r="AR242" s="68">
        <f t="shared" si="221"/>
        <v>3600.0000000000005</v>
      </c>
      <c r="AS242" s="68">
        <f t="shared" si="222"/>
        <v>27.181568343320208</v>
      </c>
      <c r="AT242" s="68">
        <f t="shared" si="223"/>
        <v>1.2871287128712872</v>
      </c>
      <c r="AU242" s="68">
        <f t="shared" si="224"/>
        <v>2399.9999999999995</v>
      </c>
      <c r="AV242" s="68">
        <f t="shared" si="225"/>
        <v>43.181192487185719</v>
      </c>
      <c r="AW242" s="68">
        <f t="shared" si="226"/>
        <v>1.6842105263157894</v>
      </c>
      <c r="AX242" s="68">
        <f t="shared" si="227"/>
        <v>45</v>
      </c>
      <c r="AY242" s="68">
        <f t="shared" si="228"/>
        <v>7.7939943253397548</v>
      </c>
      <c r="AZ242" s="68">
        <f t="shared" si="229"/>
        <v>2.1348314606741572</v>
      </c>
      <c r="BA242" s="68">
        <f t="shared" si="230"/>
        <v>36</v>
      </c>
      <c r="BB242" s="68">
        <f t="shared" si="231"/>
        <v>8.9305386116281529</v>
      </c>
      <c r="BC242" s="68">
        <f t="shared" si="232"/>
        <v>2.6506024096385539</v>
      </c>
      <c r="BD242" s="68">
        <f t="shared" si="233"/>
        <v>45</v>
      </c>
      <c r="BE242" s="68">
        <f t="shared" si="234"/>
        <v>14.735827503469579</v>
      </c>
      <c r="BF242" s="68">
        <f t="shared" si="235"/>
        <v>3.2467532467532467</v>
      </c>
      <c r="BG242" s="68">
        <f t="shared" si="236"/>
        <v>25.714285714285715</v>
      </c>
      <c r="BH242" s="68">
        <f t="shared" si="237"/>
        <v>7.9200000000000008</v>
      </c>
      <c r="BI242" s="68">
        <f t="shared" si="238"/>
        <v>3.943661971830986</v>
      </c>
      <c r="BJ242" s="68">
        <f t="shared" si="239"/>
        <v>22.5</v>
      </c>
      <c r="BK242" s="68">
        <f t="shared" si="240"/>
        <v>5.7053571428571423</v>
      </c>
      <c r="BL242" s="68">
        <f t="shared" si="241"/>
        <v>4.6969696969696972</v>
      </c>
      <c r="BM242" s="68">
        <f t="shared" si="242"/>
        <v>10</v>
      </c>
      <c r="BN242" s="68">
        <f t="shared" si="243"/>
        <v>2.129032258064516</v>
      </c>
      <c r="BO242" s="68">
        <f t="shared" si="244"/>
        <v>5.666666666666667</v>
      </c>
      <c r="BP242" s="68">
        <f t="shared" si="245"/>
        <v>9</v>
      </c>
      <c r="BQ242" s="68">
        <f t="shared" si="246"/>
        <v>1.588235294117647</v>
      </c>
      <c r="BR242" s="68">
        <f t="shared" si="247"/>
        <v>6.8518518518518512</v>
      </c>
      <c r="BS242" s="68">
        <f t="shared" si="248"/>
        <v>13.846153846153845</v>
      </c>
      <c r="BT242" s="68">
        <f t="shared" si="249"/>
        <v>1.9509454625004112</v>
      </c>
      <c r="BU242" s="68">
        <f t="shared" si="250"/>
        <v>8.3333333333333339</v>
      </c>
      <c r="BV242" s="68">
        <f t="shared" si="251"/>
        <v>9</v>
      </c>
      <c r="BW242" s="68">
        <f t="shared" si="252"/>
        <v>1.0614594564838546</v>
      </c>
      <c r="BX242" s="68">
        <f t="shared" si="253"/>
        <v>10.238095238095237</v>
      </c>
      <c r="BY242" s="68">
        <f t="shared" si="254"/>
        <v>9</v>
      </c>
      <c r="BZ242" s="68">
        <f t="shared" si="255"/>
        <v>0.92260242154300609</v>
      </c>
      <c r="CA242" s="68">
        <f t="shared" si="256"/>
        <v>14.19753086419753</v>
      </c>
      <c r="CB242" s="68">
        <f t="shared" si="257"/>
        <v>9</v>
      </c>
      <c r="CC242" s="68">
        <f t="shared" si="258"/>
        <v>0.79618656323644454</v>
      </c>
      <c r="CD242" s="68">
        <f t="shared" si="259"/>
        <v>19.758064516129028</v>
      </c>
      <c r="CE242" s="68">
        <f t="shared" si="260"/>
        <v>9</v>
      </c>
      <c r="CF242" s="68">
        <f t="shared" si="261"/>
        <v>0.73012840413007318</v>
      </c>
      <c r="CG242" s="68">
        <f t="shared" si="262"/>
        <v>29.714285714285715</v>
      </c>
      <c r="CH242" s="68">
        <f t="shared" si="263"/>
        <v>6</v>
      </c>
      <c r="CI242" s="68">
        <f t="shared" si="264"/>
        <v>0.5945459642901757</v>
      </c>
      <c r="CJ242" s="68">
        <f t="shared" si="265"/>
        <v>48.245614035087726</v>
      </c>
      <c r="CK242" s="68">
        <f t="shared" si="266"/>
        <v>6</v>
      </c>
      <c r="CL242" s="68">
        <f t="shared" si="267"/>
        <v>0.56369046461891026</v>
      </c>
      <c r="CM242" s="68">
        <f t="shared" si="268"/>
        <v>92.307692307692307</v>
      </c>
      <c r="CN242" s="68">
        <f t="shared" si="269"/>
        <v>6</v>
      </c>
      <c r="CO242" s="68">
        <f t="shared" si="270"/>
        <v>0.50492670327448441</v>
      </c>
      <c r="CP242">
        <f t="shared" si="271"/>
        <v>29.0277189120728</v>
      </c>
      <c r="CQ242">
        <f t="shared" si="272"/>
        <v>384.70263729771517</v>
      </c>
      <c r="CR242">
        <f t="shared" si="273"/>
        <v>385</v>
      </c>
    </row>
    <row r="243" spans="1:96" ht="45.75" thickBot="1">
      <c r="A243" s="249"/>
      <c r="B243" s="127" t="s">
        <v>167</v>
      </c>
      <c r="C243" s="128" t="s">
        <v>164</v>
      </c>
      <c r="D243" s="129">
        <v>8</v>
      </c>
      <c r="E243" s="129">
        <v>19</v>
      </c>
      <c r="F243" s="130" t="str">
        <f t="shared" si="275"/>
        <v>7-15</v>
      </c>
      <c r="G243" s="130">
        <f t="shared" si="210"/>
        <v>11</v>
      </c>
      <c r="H243" s="131">
        <v>7</v>
      </c>
      <c r="I243" s="131">
        <v>15</v>
      </c>
      <c r="J243" s="131">
        <v>1</v>
      </c>
      <c r="K243" s="132">
        <v>12</v>
      </c>
      <c r="L243" s="129" t="s">
        <v>279</v>
      </c>
      <c r="M243" s="129">
        <v>1</v>
      </c>
      <c r="N243" s="130" t="str">
        <f t="shared" si="274"/>
        <v>-</v>
      </c>
      <c r="O243" s="129" t="s">
        <v>257</v>
      </c>
      <c r="P243" s="129" t="s">
        <v>257</v>
      </c>
      <c r="Q243" s="129" t="s">
        <v>257</v>
      </c>
      <c r="R243" s="129" t="s">
        <v>257</v>
      </c>
      <c r="S243" s="129" t="s">
        <v>257</v>
      </c>
      <c r="T243" s="133">
        <v>20</v>
      </c>
      <c r="U243" s="129" t="s">
        <v>326</v>
      </c>
      <c r="V243" s="129">
        <v>1</v>
      </c>
      <c r="W243" s="129">
        <v>5</v>
      </c>
      <c r="X243" s="133">
        <v>1</v>
      </c>
      <c r="Y243" s="129">
        <v>1</v>
      </c>
      <c r="Z243" s="134" t="s">
        <v>253</v>
      </c>
      <c r="AA243" s="129">
        <f>'Способности и классы'!$G$17</f>
        <v>1.3</v>
      </c>
      <c r="AB243" s="129">
        <v>0</v>
      </c>
      <c r="AC243" s="135" t="s">
        <v>494</v>
      </c>
      <c r="AD243" s="135" t="s">
        <v>689</v>
      </c>
      <c r="AE243" s="129">
        <f>1.2*1.25</f>
        <v>1.5</v>
      </c>
      <c r="AF243" s="129">
        <v>0</v>
      </c>
      <c r="AG243" s="136"/>
      <c r="AH243" s="137">
        <f t="shared" si="211"/>
        <v>9.5238095238095233E-2</v>
      </c>
      <c r="AI243" s="137">
        <f t="shared" si="212"/>
        <v>760</v>
      </c>
      <c r="AJ243" s="137">
        <f t="shared" si="213"/>
        <v>9.451499655425545</v>
      </c>
      <c r="AK243" s="137">
        <f t="shared" si="214"/>
        <v>0.4</v>
      </c>
      <c r="AL243" s="137">
        <f t="shared" si="215"/>
        <v>760</v>
      </c>
      <c r="AM243" s="137">
        <f t="shared" si="216"/>
        <v>7.9736513162325213</v>
      </c>
      <c r="AN243" s="137">
        <f t="shared" si="217"/>
        <v>0.73684210526315785</v>
      </c>
      <c r="AO243" s="137">
        <f t="shared" si="218"/>
        <v>5066.666666666667</v>
      </c>
      <c r="AP243" s="137">
        <f t="shared" si="219"/>
        <v>17.665993528684417</v>
      </c>
      <c r="AQ243" s="137">
        <f t="shared" si="220"/>
        <v>1.1111111111111112</v>
      </c>
      <c r="AR243" s="137">
        <f t="shared" si="221"/>
        <v>760</v>
      </c>
      <c r="AS243" s="137">
        <f t="shared" si="222"/>
        <v>13.615150323000547</v>
      </c>
      <c r="AT243" s="137">
        <f t="shared" si="223"/>
        <v>1.5294117647058822</v>
      </c>
      <c r="AU243" s="137">
        <f t="shared" si="224"/>
        <v>760</v>
      </c>
      <c r="AV243" s="137">
        <f t="shared" si="225"/>
        <v>22.291771507062354</v>
      </c>
      <c r="AW243" s="137">
        <f t="shared" si="226"/>
        <v>2</v>
      </c>
      <c r="AX243" s="137">
        <f t="shared" si="227"/>
        <v>760</v>
      </c>
      <c r="AY243" s="137">
        <f t="shared" si="228"/>
        <v>40.960452701392626</v>
      </c>
      <c r="AZ243" s="137">
        <f t="shared" si="229"/>
        <v>2.5333333333333332</v>
      </c>
      <c r="BA243" s="137">
        <f t="shared" si="230"/>
        <v>760</v>
      </c>
      <c r="BB243" s="137">
        <f t="shared" si="231"/>
        <v>83.132142313936342</v>
      </c>
      <c r="BC243" s="137">
        <f t="shared" si="232"/>
        <v>3.1428571428571428</v>
      </c>
      <c r="BD243" s="137">
        <f t="shared" si="233"/>
        <v>47.5</v>
      </c>
      <c r="BE243" s="137">
        <f t="shared" si="234"/>
        <v>13.194730382002026</v>
      </c>
      <c r="BF243" s="137">
        <f t="shared" si="235"/>
        <v>3.8461538461538463</v>
      </c>
      <c r="BG243" s="137">
        <f t="shared" si="236"/>
        <v>19</v>
      </c>
      <c r="BH243" s="137">
        <f t="shared" si="237"/>
        <v>4.9399999999999995</v>
      </c>
      <c r="BI243" s="137">
        <f t="shared" si="238"/>
        <v>4.666666666666667</v>
      </c>
      <c r="BJ243" s="137">
        <f t="shared" si="239"/>
        <v>19</v>
      </c>
      <c r="BK243" s="137">
        <f t="shared" si="240"/>
        <v>4.0714285714285712</v>
      </c>
      <c r="BL243" s="137">
        <f t="shared" si="241"/>
        <v>5.5357142857142865</v>
      </c>
      <c r="BM243" s="137">
        <f t="shared" si="242"/>
        <v>19</v>
      </c>
      <c r="BN243" s="137">
        <f t="shared" si="243"/>
        <v>3.4322580645161285</v>
      </c>
      <c r="BO243" s="137">
        <f t="shared" si="244"/>
        <v>6.666666666666667</v>
      </c>
      <c r="BP243" s="137">
        <f t="shared" si="245"/>
        <v>19</v>
      </c>
      <c r="BQ243" s="137">
        <f t="shared" si="246"/>
        <v>2.85</v>
      </c>
      <c r="BR243" s="137">
        <f t="shared" si="247"/>
        <v>8.9371980676328509</v>
      </c>
      <c r="BS243" s="137">
        <f t="shared" si="248"/>
        <v>29.23076923076923</v>
      </c>
      <c r="BT243" s="137">
        <f t="shared" si="249"/>
        <v>3.082527205873383</v>
      </c>
      <c r="BU243" s="137">
        <f t="shared" si="250"/>
        <v>12.195121951219512</v>
      </c>
      <c r="BV243" s="137">
        <f t="shared" si="251"/>
        <v>19</v>
      </c>
      <c r="BW243" s="137">
        <f t="shared" si="252"/>
        <v>1.4100670892304379</v>
      </c>
      <c r="BX243" s="137">
        <f t="shared" si="253"/>
        <v>17.063492063492063</v>
      </c>
      <c r="BY243" s="137">
        <f t="shared" si="254"/>
        <v>19</v>
      </c>
      <c r="BZ243" s="137">
        <f t="shared" si="255"/>
        <v>1.0694944959204415</v>
      </c>
      <c r="CA243" s="137">
        <f t="shared" si="256"/>
        <v>24.731182795698928</v>
      </c>
      <c r="CB243" s="137">
        <f t="shared" si="257"/>
        <v>9.5</v>
      </c>
      <c r="CC243" s="137">
        <f t="shared" si="258"/>
        <v>0.61978257057020303</v>
      </c>
      <c r="CD243" s="137">
        <f t="shared" si="259"/>
        <v>37.692307692307693</v>
      </c>
      <c r="CE243" s="137">
        <f t="shared" si="260"/>
        <v>9.5</v>
      </c>
      <c r="CF243" s="137">
        <f t="shared" si="261"/>
        <v>0.57622003039523528</v>
      </c>
      <c r="CG243" s="137">
        <f t="shared" si="262"/>
        <v>61.904761904761898</v>
      </c>
      <c r="CH243" s="137">
        <f t="shared" si="263"/>
        <v>9.5</v>
      </c>
      <c r="CI243" s="137">
        <f t="shared" si="264"/>
        <v>0.54381333521071262</v>
      </c>
      <c r="CJ243" s="137">
        <f t="shared" si="265"/>
        <v>114.58333333333331</v>
      </c>
      <c r="CK243" s="137">
        <f t="shared" si="266"/>
        <v>9.5</v>
      </c>
      <c r="CL243" s="137">
        <f t="shared" si="267"/>
        <v>0.50421480340785907</v>
      </c>
      <c r="CM243" s="137">
        <f t="shared" si="268"/>
        <v>272.72727272727275</v>
      </c>
      <c r="CN243" s="137">
        <f t="shared" si="269"/>
        <v>9.5</v>
      </c>
      <c r="CO243" s="137">
        <f t="shared" si="270"/>
        <v>0.43201493306241806</v>
      </c>
      <c r="CP243">
        <f t="shared" si="271"/>
        <v>29.832930292469257</v>
      </c>
      <c r="CQ243">
        <f t="shared" si="272"/>
        <v>388.93619876018892</v>
      </c>
      <c r="CR243">
        <f t="shared" si="273"/>
        <v>389</v>
      </c>
    </row>
    <row r="244" spans="1:96" ht="15.75" thickTop="1">
      <c r="A244" s="1"/>
      <c r="D244" s="1"/>
      <c r="E244" s="1"/>
      <c r="F244" s="1"/>
      <c r="G244" s="1"/>
      <c r="H244" s="1">
        <f>COUNTIF(H4:H243,"=1")</f>
        <v>47</v>
      </c>
      <c r="I244" s="1"/>
      <c r="J244" s="1"/>
      <c r="K244" s="1"/>
      <c r="L244" s="1"/>
      <c r="M244" s="1"/>
      <c r="N244" s="6"/>
      <c r="O244" s="1"/>
      <c r="P244" s="1"/>
      <c r="Q244" s="1"/>
      <c r="R244" s="1"/>
      <c r="S244" s="1"/>
      <c r="T244" s="1">
        <f>COUNTIF(T4:T243,"&gt;11")</f>
        <v>47</v>
      </c>
      <c r="U244" s="1"/>
      <c r="V244" s="1"/>
      <c r="W244" s="1"/>
      <c r="X244" s="1"/>
      <c r="Y244" s="1"/>
      <c r="Z244" s="3"/>
      <c r="AA244" s="1"/>
      <c r="AB244" s="1"/>
      <c r="AC244" s="3"/>
      <c r="AD244" s="3"/>
      <c r="AE244" s="3"/>
      <c r="AF244" s="3"/>
    </row>
    <row r="245" spans="1:96">
      <c r="D245" s="1"/>
      <c r="E245" s="1"/>
      <c r="F245" s="1"/>
      <c r="G245" s="1"/>
      <c r="H245" s="1">
        <f>COUNTIF(H4:H243,"=2")</f>
        <v>26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>
        <f>COUNTIF(T4:T243,"&gt;16")</f>
        <v>5</v>
      </c>
      <c r="U245" s="1"/>
      <c r="V245" s="1"/>
      <c r="W245" s="1"/>
      <c r="X245" s="1"/>
      <c r="Y245" s="1"/>
      <c r="Z245" s="3"/>
      <c r="AA245" s="1"/>
      <c r="AB245" s="1"/>
      <c r="AC245" s="3"/>
      <c r="AD245" s="3"/>
      <c r="AE245" s="3"/>
      <c r="AF245" s="3"/>
    </row>
    <row r="246" spans="1:96">
      <c r="D246" s="1"/>
      <c r="E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U246" s="1"/>
      <c r="V246" s="1"/>
      <c r="W246" s="1"/>
      <c r="X246" s="1"/>
      <c r="Y246" s="1"/>
      <c r="Z246" s="3"/>
      <c r="AA246" s="1"/>
      <c r="AB246" s="1"/>
      <c r="AC246" s="3"/>
      <c r="AD246" s="3"/>
      <c r="AE246" s="3"/>
      <c r="AF246" s="3"/>
    </row>
    <row r="247" spans="1:96">
      <c r="D247" s="1"/>
      <c r="E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U247" s="1"/>
      <c r="V247" s="1"/>
      <c r="W247" s="1"/>
      <c r="X247" s="1"/>
      <c r="Y247" s="1"/>
      <c r="Z247" s="3"/>
      <c r="AA247" s="1"/>
      <c r="AB247" s="1"/>
      <c r="AC247" s="3"/>
      <c r="AD247" s="3"/>
      <c r="AE247" s="3"/>
      <c r="AF247" s="3"/>
    </row>
    <row r="248" spans="1:96">
      <c r="D248" s="1"/>
      <c r="E248" s="1"/>
      <c r="H248" s="8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</row>
    <row r="249" spans="1:96">
      <c r="D249" s="1"/>
      <c r="E249" s="1"/>
      <c r="G249" s="7"/>
      <c r="H249" s="1"/>
      <c r="I249" s="1"/>
      <c r="J249" s="1"/>
      <c r="K249" s="1"/>
      <c r="L249" s="1"/>
      <c r="M249" s="1"/>
      <c r="N249" s="7"/>
      <c r="O249" s="1"/>
      <c r="P249" s="1"/>
      <c r="Q249" s="1"/>
      <c r="R249" s="1"/>
      <c r="S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</row>
    <row r="250" spans="1:96">
      <c r="C250">
        <v>24</v>
      </c>
      <c r="D250">
        <v>22</v>
      </c>
      <c r="E250" s="1"/>
      <c r="G250" s="7"/>
      <c r="H250" s="1"/>
      <c r="I250" s="1"/>
      <c r="J250" s="1"/>
      <c r="K250" s="1"/>
      <c r="L250" s="1"/>
      <c r="M250" s="1"/>
      <c r="N250" s="7"/>
      <c r="O250" s="1"/>
      <c r="P250" s="1"/>
      <c r="Q250" s="1"/>
      <c r="R250" s="1"/>
      <c r="S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</row>
    <row r="251" spans="1:96">
      <c r="C251">
        <v>36</v>
      </c>
      <c r="D251">
        <v>31</v>
      </c>
      <c r="E251" s="1"/>
      <c r="G251" s="7"/>
      <c r="H251" s="1"/>
      <c r="I251" s="1"/>
      <c r="J251" s="1"/>
      <c r="K251" s="1"/>
      <c r="L251" s="1"/>
      <c r="M251" s="1"/>
      <c r="N251" s="7"/>
      <c r="O251" s="1"/>
      <c r="P251" s="1"/>
      <c r="Q251" s="1"/>
      <c r="R251" s="1"/>
      <c r="S251" s="1"/>
      <c r="U251" s="1"/>
      <c r="V251" s="1"/>
      <c r="W251" s="1"/>
      <c r="X251" s="1"/>
      <c r="Y251" s="1"/>
      <c r="Z251" s="1"/>
      <c r="AA251" s="1"/>
      <c r="AB251" s="1" t="s">
        <v>270</v>
      </c>
      <c r="AC251" s="3">
        <v>20</v>
      </c>
      <c r="AD251" s="3"/>
      <c r="AE251" s="3"/>
      <c r="AF251" s="3"/>
    </row>
    <row r="252" spans="1:96">
      <c r="C252">
        <v>42</v>
      </c>
      <c r="D252">
        <v>37</v>
      </c>
      <c r="E252" s="1"/>
      <c r="G252" s="7"/>
      <c r="H252" s="1"/>
      <c r="I252" s="1"/>
      <c r="J252" s="1"/>
      <c r="K252" s="1"/>
      <c r="L252" s="1"/>
      <c r="M252" s="1"/>
      <c r="N252" s="7"/>
      <c r="O252" s="1"/>
      <c r="P252" s="1"/>
      <c r="Q252" s="1"/>
      <c r="R252" s="1"/>
      <c r="S252" s="1"/>
      <c r="U252" s="1"/>
      <c r="V252" s="1"/>
      <c r="W252" s="1"/>
      <c r="X252" s="1"/>
      <c r="Y252" s="1"/>
      <c r="Z252" s="1"/>
      <c r="AA252" s="1"/>
      <c r="AB252" s="1" t="s">
        <v>475</v>
      </c>
      <c r="AC252" s="3">
        <v>22</v>
      </c>
      <c r="AD252" s="3"/>
      <c r="AE252" s="3"/>
      <c r="AF252" s="3"/>
    </row>
    <row r="253" spans="1:96">
      <c r="C253">
        <v>42</v>
      </c>
      <c r="D253">
        <v>41</v>
      </c>
      <c r="E253" s="1"/>
      <c r="G253" s="7"/>
      <c r="H253" s="1"/>
      <c r="I253" s="1"/>
      <c r="J253" s="1"/>
      <c r="K253" s="1"/>
      <c r="L253" s="1"/>
      <c r="M253" s="1"/>
      <c r="N253" s="7"/>
      <c r="O253" s="1"/>
      <c r="P253" s="1"/>
      <c r="Q253" s="1"/>
      <c r="R253" s="1"/>
      <c r="S253" s="1"/>
      <c r="U253" s="1"/>
      <c r="V253" s="1"/>
      <c r="W253" s="1"/>
      <c r="X253" s="1"/>
      <c r="Y253" s="1"/>
      <c r="Z253" s="1"/>
      <c r="AA253" s="1"/>
      <c r="AB253" s="1" t="s">
        <v>719</v>
      </c>
      <c r="AC253" s="3">
        <v>26</v>
      </c>
      <c r="AD253" s="3"/>
      <c r="AE253" s="3"/>
      <c r="AF253" s="3"/>
    </row>
    <row r="254" spans="1:96">
      <c r="C254">
        <v>36</v>
      </c>
      <c r="D254">
        <v>33</v>
      </c>
      <c r="E254" s="1"/>
      <c r="G254" s="7"/>
      <c r="H254" s="1"/>
      <c r="I254" s="1"/>
      <c r="J254" s="1"/>
      <c r="K254" s="1"/>
      <c r="L254" s="1"/>
      <c r="M254" s="1"/>
      <c r="N254" s="7"/>
      <c r="O254" s="1"/>
      <c r="P254" s="1"/>
      <c r="Q254" s="1"/>
      <c r="R254" s="1"/>
      <c r="S254" s="1"/>
      <c r="U254" s="1"/>
      <c r="V254" s="1"/>
      <c r="W254" s="1"/>
      <c r="X254" s="1"/>
      <c r="Y254" s="1"/>
      <c r="Z254" s="1"/>
      <c r="AA254" s="1"/>
      <c r="AB254" s="1" t="s">
        <v>720</v>
      </c>
      <c r="AC254" s="3">
        <v>27</v>
      </c>
      <c r="AD254" s="3"/>
      <c r="AE254" s="3"/>
      <c r="AF254" s="3"/>
    </row>
    <row r="255" spans="1:96">
      <c r="C255">
        <v>28</v>
      </c>
      <c r="D255">
        <v>25</v>
      </c>
      <c r="E255" s="1"/>
      <c r="G255" s="7"/>
      <c r="H255" s="1"/>
      <c r="I255" s="1"/>
      <c r="J255" s="1"/>
      <c r="K255" s="1"/>
      <c r="L255" s="1"/>
      <c r="M255" s="1"/>
      <c r="N255" s="7"/>
      <c r="O255" s="1"/>
      <c r="P255" s="1"/>
      <c r="Q255" s="1"/>
      <c r="R255" s="1"/>
      <c r="S255" s="1"/>
      <c r="U255" s="1"/>
      <c r="V255" s="1"/>
      <c r="W255" s="1"/>
      <c r="X255" s="1"/>
      <c r="Y255" s="1"/>
      <c r="Z255" s="1"/>
      <c r="AA255" s="1"/>
      <c r="AB255" s="1" t="s">
        <v>721</v>
      </c>
      <c r="AC255" s="3">
        <v>23</v>
      </c>
      <c r="AD255" s="3"/>
      <c r="AE255" s="3"/>
      <c r="AF255" s="3"/>
    </row>
    <row r="256" spans="1:96">
      <c r="C256">
        <v>20</v>
      </c>
      <c r="D256">
        <v>17</v>
      </c>
      <c r="E256" s="1"/>
      <c r="G256" s="7"/>
      <c r="H256" s="1"/>
      <c r="I256" s="1"/>
      <c r="J256" s="1"/>
      <c r="K256" s="1"/>
      <c r="L256" s="1"/>
      <c r="M256" s="1"/>
      <c r="N256" s="7"/>
      <c r="O256" s="1"/>
      <c r="P256" s="1"/>
      <c r="Q256" s="1"/>
      <c r="R256" s="1"/>
      <c r="S256" s="1"/>
      <c r="U256" s="1"/>
      <c r="V256" s="1"/>
      <c r="W256" s="1"/>
      <c r="X256" s="1"/>
      <c r="Y256" s="1"/>
      <c r="Z256" s="1"/>
      <c r="AA256" s="1"/>
      <c r="AB256" s="1" t="s">
        <v>722</v>
      </c>
      <c r="AC256" s="3">
        <v>23</v>
      </c>
      <c r="AD256" s="3"/>
      <c r="AE256" s="3"/>
      <c r="AF256" s="3"/>
    </row>
    <row r="257" spans="3:32">
      <c r="C257">
        <v>12</v>
      </c>
      <c r="D257">
        <v>10</v>
      </c>
      <c r="E257" s="1"/>
      <c r="G257" s="7"/>
      <c r="H257" s="1"/>
      <c r="I257" s="1"/>
      <c r="J257" s="1"/>
      <c r="K257" s="1"/>
      <c r="L257" s="1"/>
      <c r="M257" s="1"/>
      <c r="N257" s="7"/>
      <c r="O257" s="1"/>
      <c r="P257" s="1"/>
      <c r="Q257" s="1"/>
      <c r="R257" s="1"/>
      <c r="S257" s="1"/>
      <c r="U257" s="1"/>
      <c r="V257" s="1"/>
      <c r="W257" s="1"/>
      <c r="X257" s="1"/>
      <c r="Y257" s="1"/>
      <c r="Z257" s="1"/>
      <c r="AA257" s="1"/>
      <c r="AB257" s="1" t="s">
        <v>723</v>
      </c>
      <c r="AC257" s="3">
        <v>16</v>
      </c>
      <c r="AD257" s="3"/>
      <c r="AE257" s="3"/>
      <c r="AF257" s="3"/>
    </row>
    <row r="258" spans="3:32">
      <c r="C258">
        <f>SUM(C250:C257)</f>
        <v>240</v>
      </c>
      <c r="D258">
        <f>SUM(D250:D257)</f>
        <v>216</v>
      </c>
      <c r="E258" s="1"/>
      <c r="G258" s="7"/>
      <c r="H258" s="1"/>
      <c r="I258" s="1"/>
      <c r="J258" s="1"/>
      <c r="K258" s="1"/>
      <c r="L258" s="1"/>
      <c r="M258" s="1"/>
      <c r="N258" s="7"/>
      <c r="O258" s="1"/>
      <c r="P258" s="1"/>
      <c r="Q258" s="1"/>
      <c r="R258" s="1"/>
      <c r="S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</row>
    <row r="259" spans="3:32">
      <c r="D259" s="1"/>
      <c r="E259" s="1"/>
      <c r="G259" s="7"/>
      <c r="I259" s="1"/>
      <c r="J259" s="1"/>
      <c r="K259" s="1"/>
      <c r="L259" s="2"/>
      <c r="M259" s="1"/>
      <c r="N259" s="7"/>
      <c r="O259" s="1"/>
      <c r="P259" s="1"/>
      <c r="Q259" s="1"/>
      <c r="R259" s="1"/>
      <c r="S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</row>
    <row r="260" spans="3:32">
      <c r="D260" s="1"/>
      <c r="E260" s="1"/>
      <c r="G260" s="7"/>
      <c r="J260" s="1"/>
      <c r="K260" s="1"/>
      <c r="L260" s="1"/>
      <c r="M260" s="1"/>
      <c r="N260" s="7"/>
      <c r="O260" s="1"/>
      <c r="P260" s="1"/>
      <c r="Q260" s="1"/>
      <c r="R260" s="1"/>
      <c r="S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</row>
    <row r="261" spans="3:32">
      <c r="D261" s="1"/>
      <c r="E261" s="1"/>
      <c r="G261" s="7"/>
      <c r="J261" s="1"/>
      <c r="K261" s="1"/>
      <c r="L261" s="1"/>
      <c r="M261" s="1"/>
      <c r="N261" s="7"/>
      <c r="O261" s="1"/>
      <c r="P261" s="1"/>
      <c r="Q261" s="1"/>
      <c r="R261" s="1"/>
      <c r="S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</row>
    <row r="262" spans="3:32">
      <c r="D262" s="1"/>
      <c r="E262" s="1"/>
      <c r="G262" s="7"/>
      <c r="J262" s="1"/>
      <c r="K262" s="1"/>
      <c r="L262" s="1"/>
      <c r="M262" s="1"/>
      <c r="N262" s="7"/>
      <c r="O262" s="1"/>
      <c r="P262" s="1"/>
      <c r="Q262" s="1"/>
      <c r="R262" s="1"/>
      <c r="S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</row>
    <row r="263" spans="3:32">
      <c r="D263" s="1"/>
      <c r="E263" s="1"/>
      <c r="G263" s="7"/>
      <c r="J263" s="1"/>
      <c r="K263" s="1"/>
      <c r="L263" s="1"/>
      <c r="M263" s="1"/>
      <c r="N263" s="7"/>
      <c r="O263" s="1"/>
      <c r="P263" s="1"/>
      <c r="Q263" s="1"/>
      <c r="R263" s="1"/>
      <c r="S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</row>
    <row r="264" spans="3:32">
      <c r="D264" s="1"/>
      <c r="E264" s="1"/>
      <c r="G264" s="7"/>
      <c r="J264" s="1"/>
      <c r="K264" s="1"/>
      <c r="L264" s="1"/>
      <c r="M264" s="1"/>
      <c r="N264" s="7"/>
      <c r="O264" s="1"/>
      <c r="P264" s="1"/>
      <c r="Q264" s="1"/>
      <c r="R264" s="1"/>
      <c r="S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</row>
    <row r="265" spans="3:32">
      <c r="D265" s="1"/>
      <c r="E265" s="1"/>
      <c r="G265" s="7"/>
      <c r="J265" s="1"/>
      <c r="K265" s="1"/>
      <c r="L265" s="1"/>
      <c r="M265" s="1"/>
      <c r="N265" s="7"/>
      <c r="O265" s="1"/>
      <c r="P265" s="1"/>
      <c r="Q265" s="1"/>
      <c r="R265" s="1"/>
      <c r="S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</row>
    <row r="266" spans="3:32">
      <c r="D266" s="1"/>
      <c r="E266" s="1"/>
      <c r="G266" s="7"/>
      <c r="J266" s="1"/>
      <c r="K266" s="1"/>
      <c r="L266" s="1"/>
      <c r="M266" s="1"/>
      <c r="N266" s="7"/>
      <c r="O266" s="1"/>
      <c r="P266" s="1"/>
      <c r="Q266" s="1"/>
      <c r="R266" s="1"/>
      <c r="S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</row>
    <row r="267" spans="3:32">
      <c r="D267" s="1"/>
      <c r="E267" s="1"/>
      <c r="F267" s="1"/>
      <c r="G267" s="7"/>
      <c r="J267" s="1"/>
      <c r="K267" s="1"/>
      <c r="L267" s="1"/>
      <c r="M267" s="1"/>
      <c r="N267" s="7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</row>
    <row r="268" spans="3:32">
      <c r="D268" s="1"/>
      <c r="E268" s="1"/>
      <c r="F268" s="1"/>
      <c r="G268" s="7" t="s">
        <v>811</v>
      </c>
      <c r="H268" s="7" t="s">
        <v>804</v>
      </c>
      <c r="I268" s="7" t="s">
        <v>807</v>
      </c>
      <c r="J268" s="7" t="s">
        <v>810</v>
      </c>
      <c r="K268" s="7" t="s">
        <v>809</v>
      </c>
      <c r="L268" s="7" t="s">
        <v>808</v>
      </c>
      <c r="M268" s="1"/>
      <c r="N268" s="7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</row>
    <row r="269" spans="3:32">
      <c r="D269" s="1"/>
      <c r="E269" s="1"/>
      <c r="F269" s="1"/>
      <c r="G269" s="6" t="s">
        <v>805</v>
      </c>
      <c r="H269" s="6" t="s">
        <v>806</v>
      </c>
      <c r="I269" s="6">
        <v>3</v>
      </c>
      <c r="J269" s="6">
        <v>5</v>
      </c>
      <c r="K269" s="6">
        <v>6</v>
      </c>
      <c r="L269" s="6">
        <v>7</v>
      </c>
      <c r="M269" s="6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3:32">
      <c r="D270" s="1"/>
      <c r="E270" s="1"/>
      <c r="F270" s="1"/>
      <c r="G270" s="6">
        <v>2</v>
      </c>
      <c r="H270" s="6">
        <v>3</v>
      </c>
      <c r="I270" s="6">
        <v>4</v>
      </c>
      <c r="J270" s="6">
        <v>6</v>
      </c>
      <c r="K270" s="6">
        <v>7</v>
      </c>
      <c r="L270" s="6">
        <v>8</v>
      </c>
      <c r="M270" s="6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3:32">
      <c r="D271" s="1"/>
      <c r="E271" s="1"/>
      <c r="F271" s="1"/>
      <c r="G271" s="6"/>
      <c r="H271" s="6">
        <v>4</v>
      </c>
      <c r="I271" s="6">
        <v>5</v>
      </c>
      <c r="J271" s="6"/>
      <c r="K271" s="6"/>
      <c r="L271" s="6"/>
      <c r="M271" s="6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3:32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3:32">
      <c r="C273" s="1"/>
      <c r="D273" s="1"/>
      <c r="E273" s="1"/>
      <c r="F273" s="1"/>
      <c r="G273" s="1">
        <v>1</v>
      </c>
      <c r="H273" s="1">
        <v>2</v>
      </c>
      <c r="I273" s="1">
        <v>3</v>
      </c>
      <c r="J273" s="1">
        <v>4</v>
      </c>
      <c r="K273" s="1">
        <v>5</v>
      </c>
      <c r="L273" s="1">
        <v>6</v>
      </c>
      <c r="M273" s="1">
        <v>7</v>
      </c>
      <c r="N273" s="1"/>
      <c r="O273" s="1"/>
      <c r="P273" s="1"/>
      <c r="Q273" s="1"/>
      <c r="R273" s="1"/>
      <c r="S273" s="1"/>
      <c r="T273" s="1">
        <v>8</v>
      </c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3:32">
      <c r="C274" s="1"/>
      <c r="D274" s="1"/>
      <c r="E274" s="1"/>
      <c r="F274" s="1"/>
      <c r="G274" s="1">
        <f>COUNTIF($G$269:$L$271,G273)</f>
        <v>1</v>
      </c>
      <c r="H274" s="1">
        <f t="shared" ref="H274:T274" si="276">COUNTIF($G$269:$L$271,H273)</f>
        <v>2</v>
      </c>
      <c r="I274" s="1">
        <f t="shared" si="276"/>
        <v>2</v>
      </c>
      <c r="J274" s="1">
        <f t="shared" si="276"/>
        <v>2</v>
      </c>
      <c r="K274" s="1">
        <f t="shared" si="276"/>
        <v>2</v>
      </c>
      <c r="L274" s="1">
        <f t="shared" si="276"/>
        <v>2</v>
      </c>
      <c r="M274" s="1">
        <f t="shared" si="276"/>
        <v>2</v>
      </c>
      <c r="N274" s="1">
        <f t="shared" si="276"/>
        <v>0</v>
      </c>
      <c r="O274" s="1">
        <f t="shared" si="276"/>
        <v>0</v>
      </c>
      <c r="P274" s="1">
        <f t="shared" si="276"/>
        <v>0</v>
      </c>
      <c r="Q274" s="1">
        <f t="shared" si="276"/>
        <v>0</v>
      </c>
      <c r="R274" s="1">
        <f t="shared" si="276"/>
        <v>0</v>
      </c>
      <c r="S274" s="1">
        <f t="shared" si="276"/>
        <v>0</v>
      </c>
      <c r="T274" s="1">
        <f t="shared" si="276"/>
        <v>1</v>
      </c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3:32"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7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3:32"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7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3:32"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7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3:32">
      <c r="C278" s="5" t="s">
        <v>148</v>
      </c>
      <c r="D278" s="1">
        <f t="shared" ref="D278:D305" si="277">COUNTIF($Z$4:$Z$243,C278)</f>
        <v>1</v>
      </c>
      <c r="E278" s="1"/>
      <c r="F278" s="1"/>
      <c r="G278" s="7"/>
      <c r="H278" s="1"/>
      <c r="I278" s="1"/>
      <c r="J278" s="1"/>
      <c r="K278" s="1"/>
      <c r="L278" s="1"/>
      <c r="M278" s="1"/>
      <c r="N278" s="7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3:32">
      <c r="C279" s="5" t="s">
        <v>308</v>
      </c>
      <c r="D279" s="1">
        <f t="shared" si="277"/>
        <v>1</v>
      </c>
      <c r="E279" s="1"/>
      <c r="F279" s="1"/>
      <c r="G279" s="7"/>
      <c r="H279" s="1"/>
      <c r="I279" s="1"/>
      <c r="J279" s="1"/>
      <c r="K279" s="1"/>
      <c r="L279" s="1"/>
      <c r="M279" s="1"/>
      <c r="N279" s="7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3:32">
      <c r="C280" s="5" t="s">
        <v>94</v>
      </c>
      <c r="D280" s="1">
        <f t="shared" si="277"/>
        <v>1</v>
      </c>
      <c r="E280" s="1"/>
      <c r="F280" s="1"/>
      <c r="G280" s="7"/>
      <c r="H280" s="1"/>
      <c r="I280" s="1"/>
      <c r="J280" s="1"/>
      <c r="K280" s="1"/>
      <c r="L280" s="1"/>
      <c r="M280" s="1"/>
      <c r="N280" s="7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3:32">
      <c r="C281" s="5" t="s">
        <v>57</v>
      </c>
      <c r="D281" s="1">
        <f t="shared" si="277"/>
        <v>2</v>
      </c>
      <c r="E281" s="1"/>
      <c r="F281" s="1"/>
      <c r="G281" s="7"/>
      <c r="H281" s="1"/>
      <c r="I281" s="1"/>
      <c r="J281" s="1"/>
      <c r="K281" s="1"/>
      <c r="L281" s="1"/>
      <c r="M281" s="1"/>
      <c r="N281" s="7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3:32">
      <c r="C282" s="5" t="s">
        <v>201</v>
      </c>
      <c r="D282" s="1">
        <f t="shared" si="277"/>
        <v>2</v>
      </c>
      <c r="E282" s="1"/>
      <c r="F282" s="1"/>
      <c r="G282" s="7"/>
      <c r="H282" s="1"/>
      <c r="I282" s="1"/>
      <c r="J282" s="1"/>
      <c r="K282" s="1"/>
      <c r="L282" s="1"/>
      <c r="M282" s="1"/>
      <c r="N282" s="7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3:32">
      <c r="C283" s="5" t="s">
        <v>200</v>
      </c>
      <c r="D283" s="1">
        <f t="shared" si="277"/>
        <v>3</v>
      </c>
      <c r="E283" s="1"/>
      <c r="F283" s="1"/>
      <c r="G283" s="7"/>
      <c r="H283" s="1"/>
      <c r="I283" s="1"/>
      <c r="J283" s="1"/>
      <c r="K283" s="1"/>
      <c r="L283" s="1"/>
      <c r="M283" s="1"/>
      <c r="N283" s="7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3:32">
      <c r="C284" s="5" t="s">
        <v>255</v>
      </c>
      <c r="D284" s="1">
        <f t="shared" si="277"/>
        <v>3</v>
      </c>
      <c r="E284" s="1"/>
      <c r="F284" s="1"/>
      <c r="G284" s="7"/>
      <c r="H284" s="1"/>
      <c r="I284" s="1"/>
      <c r="J284" s="1"/>
      <c r="K284" s="1"/>
      <c r="L284" s="1"/>
      <c r="M284" s="1"/>
      <c r="N284" s="7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3:32">
      <c r="C285" s="5" t="s">
        <v>254</v>
      </c>
      <c r="D285" s="1">
        <f t="shared" si="277"/>
        <v>3</v>
      </c>
      <c r="E285" s="1"/>
      <c r="F285" s="1"/>
      <c r="G285" s="7"/>
      <c r="H285" s="1"/>
      <c r="I285" s="1"/>
      <c r="J285" s="1"/>
      <c r="K285" s="1"/>
      <c r="L285" s="1"/>
      <c r="M285" s="1"/>
      <c r="N285" s="7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3:32">
      <c r="C286" s="5" t="s">
        <v>232</v>
      </c>
      <c r="D286" s="1">
        <f t="shared" si="277"/>
        <v>4</v>
      </c>
      <c r="E286" s="1"/>
      <c r="F286" s="1"/>
      <c r="G286" s="7"/>
      <c r="H286" s="1"/>
      <c r="I286" s="1"/>
      <c r="J286" s="1"/>
      <c r="K286" s="1"/>
      <c r="L286" s="1"/>
      <c r="M286" s="1"/>
      <c r="N286" s="7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3:32">
      <c r="C287" s="5" t="s">
        <v>248</v>
      </c>
      <c r="D287" s="1">
        <f t="shared" si="277"/>
        <v>4</v>
      </c>
      <c r="E287" s="1"/>
      <c r="F287" s="1"/>
      <c r="G287" s="7"/>
      <c r="H287" s="1"/>
      <c r="I287" s="1"/>
      <c r="J287" s="1"/>
      <c r="K287" s="1"/>
      <c r="L287" s="1"/>
      <c r="M287" s="1"/>
      <c r="N287" s="7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3:32">
      <c r="C288" s="5" t="s">
        <v>246</v>
      </c>
      <c r="D288" s="1">
        <f t="shared" si="277"/>
        <v>5</v>
      </c>
      <c r="E288" s="1"/>
      <c r="F288" s="1"/>
      <c r="G288" s="7"/>
      <c r="H288" s="1"/>
      <c r="I288" s="1"/>
      <c r="J288" s="1"/>
      <c r="K288" s="1"/>
      <c r="L288" s="1"/>
      <c r="M288" s="1"/>
      <c r="N288" s="7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3:32">
      <c r="C289" s="5" t="s">
        <v>252</v>
      </c>
      <c r="D289" s="1">
        <f t="shared" si="277"/>
        <v>5</v>
      </c>
      <c r="E289" s="1"/>
      <c r="F289" s="1"/>
      <c r="G289" s="7"/>
      <c r="H289" s="1"/>
      <c r="I289" s="1"/>
      <c r="J289" s="1"/>
      <c r="K289" s="1"/>
      <c r="L289" s="1"/>
      <c r="M289" s="1"/>
      <c r="N289" s="7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3:32">
      <c r="C290" s="5" t="s">
        <v>238</v>
      </c>
      <c r="D290" s="1">
        <f t="shared" si="277"/>
        <v>5</v>
      </c>
      <c r="E290" s="1"/>
      <c r="F290" s="1"/>
      <c r="G290" s="7"/>
      <c r="H290" s="1"/>
      <c r="I290" s="1"/>
      <c r="J290" s="1"/>
      <c r="K290" s="1"/>
      <c r="L290" s="1"/>
      <c r="M290" s="1"/>
      <c r="N290" s="7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3:32">
      <c r="C291" s="5" t="s">
        <v>243</v>
      </c>
      <c r="D291" s="1">
        <f t="shared" si="277"/>
        <v>5</v>
      </c>
      <c r="E291" s="1"/>
      <c r="F291" s="1"/>
      <c r="G291" s="7"/>
      <c r="H291" s="1"/>
      <c r="I291" s="1"/>
      <c r="J291" s="1"/>
      <c r="K291" s="1"/>
      <c r="L291" s="1"/>
      <c r="M291" s="1"/>
      <c r="N291" s="7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3:32">
      <c r="C292" s="5" t="s">
        <v>241</v>
      </c>
      <c r="D292" s="1">
        <f t="shared" si="277"/>
        <v>6</v>
      </c>
      <c r="E292" s="1"/>
      <c r="F292" s="1"/>
      <c r="G292" s="7"/>
      <c r="H292" s="1"/>
      <c r="I292" s="1"/>
      <c r="J292" s="1"/>
      <c r="K292" s="1"/>
      <c r="L292" s="1"/>
      <c r="M292" s="1"/>
      <c r="N292" s="7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3:32">
      <c r="C293" s="5" t="s">
        <v>240</v>
      </c>
      <c r="D293" s="1">
        <f t="shared" si="277"/>
        <v>6</v>
      </c>
      <c r="E293" s="1"/>
      <c r="F293" s="1"/>
      <c r="G293" s="7"/>
      <c r="H293" s="1"/>
      <c r="I293" s="1"/>
      <c r="J293" s="1"/>
      <c r="K293" s="1"/>
      <c r="L293" s="1"/>
      <c r="M293" s="1"/>
      <c r="N293" s="7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3:32">
      <c r="C294" s="5" t="s">
        <v>239</v>
      </c>
      <c r="D294" s="1">
        <f t="shared" si="277"/>
        <v>8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3:32">
      <c r="C295" s="5" t="s">
        <v>244</v>
      </c>
      <c r="D295" s="1">
        <f t="shared" si="277"/>
        <v>8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3:32">
      <c r="C296" s="5" t="s">
        <v>245</v>
      </c>
      <c r="D296" s="1">
        <f t="shared" si="277"/>
        <v>8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3:32">
      <c r="C297" s="5" t="s">
        <v>247</v>
      </c>
      <c r="D297" s="1">
        <f t="shared" si="277"/>
        <v>9</v>
      </c>
      <c r="E297" s="1"/>
      <c r="F297" s="1"/>
      <c r="G297" s="1"/>
      <c r="H297" s="1"/>
      <c r="I297" s="1"/>
      <c r="J297" s="1"/>
      <c r="K297" s="1"/>
      <c r="L297" s="1"/>
      <c r="M297" s="1"/>
      <c r="N297" s="8"/>
      <c r="O297" s="8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3:32">
      <c r="C298" s="5" t="s">
        <v>242</v>
      </c>
      <c r="D298" s="1">
        <f t="shared" si="277"/>
        <v>9</v>
      </c>
      <c r="E298" s="1"/>
      <c r="F298" s="1"/>
      <c r="G298" s="1"/>
      <c r="H298" s="1"/>
      <c r="I298" s="1"/>
      <c r="J298" s="1"/>
      <c r="K298" s="1"/>
      <c r="L298" s="1"/>
      <c r="M298" s="1"/>
      <c r="N298" s="7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3:32">
      <c r="C299" s="5" t="s">
        <v>250</v>
      </c>
      <c r="D299" s="1">
        <f t="shared" si="277"/>
        <v>9</v>
      </c>
      <c r="E299" s="1"/>
      <c r="F299" s="1"/>
      <c r="G299" s="1"/>
      <c r="H299" s="1"/>
      <c r="I299" s="1"/>
      <c r="J299" s="1"/>
      <c r="K299" s="1"/>
      <c r="L299" s="1"/>
      <c r="M299" s="1"/>
      <c r="N299" s="7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3:32">
      <c r="C300" s="5" t="s">
        <v>235</v>
      </c>
      <c r="D300" s="1">
        <f t="shared" si="277"/>
        <v>10</v>
      </c>
      <c r="E300" s="1"/>
      <c r="F300" s="1"/>
      <c r="G300" s="1"/>
      <c r="H300" s="1"/>
      <c r="I300" s="1"/>
      <c r="J300" s="1"/>
      <c r="K300" s="1"/>
      <c r="L300" s="1"/>
      <c r="M300" s="1"/>
      <c r="N300" s="7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3:32">
      <c r="C301" s="5" t="s">
        <v>234</v>
      </c>
      <c r="D301" s="1">
        <f t="shared" si="277"/>
        <v>11</v>
      </c>
      <c r="E301" s="1"/>
      <c r="F301" s="1"/>
      <c r="G301" s="1"/>
      <c r="H301" s="1"/>
      <c r="I301" s="1"/>
      <c r="J301" s="1"/>
      <c r="K301" s="1"/>
      <c r="L301" s="1"/>
      <c r="M301" s="1"/>
      <c r="N301" s="7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3:32">
      <c r="C302" s="5" t="s">
        <v>251</v>
      </c>
      <c r="D302" s="1">
        <f t="shared" si="277"/>
        <v>12</v>
      </c>
      <c r="E302" s="1"/>
      <c r="F302" s="1"/>
      <c r="G302" s="1"/>
      <c r="H302" s="1"/>
      <c r="I302" s="1"/>
      <c r="J302" s="1"/>
      <c r="K302" s="1"/>
      <c r="L302" s="1"/>
      <c r="M302" s="1"/>
      <c r="N302" s="7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3:32">
      <c r="C303" s="5" t="s">
        <v>253</v>
      </c>
      <c r="D303" s="1">
        <f t="shared" si="277"/>
        <v>17</v>
      </c>
      <c r="E303" s="1"/>
      <c r="F303" s="1"/>
      <c r="G303" s="1"/>
      <c r="H303" s="1"/>
      <c r="I303" s="1"/>
      <c r="J303" s="1"/>
      <c r="K303" s="1"/>
      <c r="L303" s="1"/>
      <c r="M303" s="1"/>
      <c r="N303" s="7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3:32">
      <c r="C304" s="5" t="s">
        <v>231</v>
      </c>
      <c r="D304" s="1">
        <f t="shared" si="277"/>
        <v>33</v>
      </c>
      <c r="E304" s="1"/>
      <c r="F304" s="1"/>
      <c r="G304" s="1"/>
      <c r="H304" s="1"/>
      <c r="I304" s="1"/>
      <c r="J304" s="1"/>
      <c r="K304" s="1"/>
      <c r="L304" s="1"/>
      <c r="M304" s="1"/>
      <c r="N304" s="7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>
      <c r="C305" s="5" t="s">
        <v>233</v>
      </c>
      <c r="D305" s="1">
        <f t="shared" si="277"/>
        <v>50</v>
      </c>
      <c r="E305" s="1"/>
      <c r="F305" s="1"/>
      <c r="G305" s="1"/>
      <c r="H305" s="1"/>
      <c r="I305" s="1"/>
      <c r="J305" s="1"/>
      <c r="K305" s="1"/>
      <c r="L305" s="1"/>
      <c r="M305" s="1"/>
      <c r="N305" s="7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>
      <c r="D306" s="1">
        <f>SUM(D278:D305)</f>
        <v>240</v>
      </c>
      <c r="E306" s="1"/>
      <c r="F306" s="1"/>
      <c r="G306" s="1"/>
      <c r="H306" s="1"/>
      <c r="I306" s="1"/>
      <c r="J306" s="1"/>
      <c r="K306" s="1"/>
      <c r="L306" s="1"/>
      <c r="M306" s="1"/>
      <c r="N306" s="7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7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>
      <c r="B308" s="7" t="s">
        <v>30</v>
      </c>
      <c r="C308" s="1" t="s">
        <v>31</v>
      </c>
      <c r="D308" s="1" t="s">
        <v>119</v>
      </c>
      <c r="E308" s="1" t="s">
        <v>52</v>
      </c>
      <c r="F308" s="1" t="s">
        <v>99</v>
      </c>
      <c r="G308" s="1" t="s">
        <v>142</v>
      </c>
      <c r="H308" s="1" t="s">
        <v>167</v>
      </c>
      <c r="I308" s="7" t="s">
        <v>186</v>
      </c>
      <c r="J308" s="1" t="s">
        <v>209</v>
      </c>
      <c r="K308" s="1" t="s">
        <v>230</v>
      </c>
      <c r="L308" s="1"/>
      <c r="M308" s="1"/>
      <c r="N308" s="1" t="s">
        <v>186</v>
      </c>
      <c r="O308" s="1" t="s">
        <v>209</v>
      </c>
      <c r="P308" s="1" t="s">
        <v>230</v>
      </c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>
      <c r="A309">
        <v>1</v>
      </c>
      <c r="B309">
        <f>COUNTIF($B$4:$B$27,B308)</f>
        <v>3</v>
      </c>
      <c r="C309">
        <f>COUNTIF($B$4:$B$27,C308)</f>
        <v>3</v>
      </c>
      <c r="D309">
        <f t="shared" ref="D309:K309" si="278">COUNTIF($B$4:$B$27,D308)</f>
        <v>2</v>
      </c>
      <c r="E309">
        <f t="shared" si="278"/>
        <v>2</v>
      </c>
      <c r="F309">
        <f t="shared" si="278"/>
        <v>1</v>
      </c>
      <c r="G309">
        <f t="shared" si="278"/>
        <v>4</v>
      </c>
      <c r="H309">
        <f t="shared" si="278"/>
        <v>3</v>
      </c>
      <c r="I309">
        <f t="shared" si="278"/>
        <v>2</v>
      </c>
      <c r="J309">
        <f t="shared" si="278"/>
        <v>1</v>
      </c>
      <c r="K309">
        <f t="shared" si="278"/>
        <v>3</v>
      </c>
      <c r="L309" s="1"/>
      <c r="M309" s="1"/>
      <c r="N309" s="7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>
      <c r="A310">
        <v>2</v>
      </c>
      <c r="B310">
        <f>COUNTIF($B$28:$B$63,B308)</f>
        <v>2</v>
      </c>
      <c r="C310">
        <f t="shared" ref="C310:K310" si="279">COUNTIF($B$28:$B$63,C308)</f>
        <v>4</v>
      </c>
      <c r="D310">
        <f t="shared" si="279"/>
        <v>4</v>
      </c>
      <c r="E310">
        <f t="shared" si="279"/>
        <v>3</v>
      </c>
      <c r="F310">
        <f t="shared" si="279"/>
        <v>5</v>
      </c>
      <c r="G310">
        <f t="shared" si="279"/>
        <v>4</v>
      </c>
      <c r="H310">
        <f t="shared" si="279"/>
        <v>5</v>
      </c>
      <c r="I310">
        <f t="shared" si="279"/>
        <v>2</v>
      </c>
      <c r="J310">
        <f t="shared" si="279"/>
        <v>3</v>
      </c>
      <c r="K310">
        <f t="shared" si="279"/>
        <v>4</v>
      </c>
      <c r="L310" s="1"/>
      <c r="M310" s="1"/>
      <c r="N310" s="7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>
      <c r="A311">
        <v>3</v>
      </c>
      <c r="B311">
        <f>COUNTIF($B$64:$B$105,B308)</f>
        <v>5</v>
      </c>
      <c r="C311">
        <f t="shared" ref="C311:K311" si="280">COUNTIF($B$64:$B$105,C308)</f>
        <v>5</v>
      </c>
      <c r="D311">
        <f t="shared" si="280"/>
        <v>4</v>
      </c>
      <c r="E311">
        <f t="shared" si="280"/>
        <v>5</v>
      </c>
      <c r="F311">
        <f t="shared" si="280"/>
        <v>6</v>
      </c>
      <c r="G311">
        <f t="shared" si="280"/>
        <v>5</v>
      </c>
      <c r="H311">
        <f t="shared" si="280"/>
        <v>4</v>
      </c>
      <c r="I311">
        <f t="shared" si="280"/>
        <v>3</v>
      </c>
      <c r="J311">
        <f t="shared" si="280"/>
        <v>3</v>
      </c>
      <c r="K311">
        <f t="shared" si="280"/>
        <v>2</v>
      </c>
      <c r="L311" s="1"/>
      <c r="M311" s="1"/>
      <c r="N311" s="7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>
      <c r="A312">
        <v>4</v>
      </c>
      <c r="B312">
        <f>COUNTIF($B$106:$B$147,B308)</f>
        <v>6</v>
      </c>
      <c r="C312">
        <f t="shared" ref="C312:K312" si="281">COUNTIF($B$106:$B$147,C308)</f>
        <v>1</v>
      </c>
      <c r="D312">
        <f t="shared" si="281"/>
        <v>3</v>
      </c>
      <c r="E312">
        <f t="shared" si="281"/>
        <v>3</v>
      </c>
      <c r="F312">
        <f t="shared" si="281"/>
        <v>6</v>
      </c>
      <c r="G312">
        <f t="shared" si="281"/>
        <v>4</v>
      </c>
      <c r="H312">
        <f t="shared" si="281"/>
        <v>4</v>
      </c>
      <c r="I312">
        <f t="shared" si="281"/>
        <v>5</v>
      </c>
      <c r="J312">
        <f t="shared" si="281"/>
        <v>5</v>
      </c>
      <c r="K312">
        <f t="shared" si="281"/>
        <v>5</v>
      </c>
      <c r="L312" s="1"/>
      <c r="M312" s="1"/>
      <c r="N312" s="7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>
      <c r="A313">
        <v>5</v>
      </c>
      <c r="B313">
        <f>COUNTIF($B$148:$B$183,B308)</f>
        <v>2</v>
      </c>
      <c r="C313">
        <f t="shared" ref="C313:K313" si="282">COUNTIF($B$148:$B$183,C308)</f>
        <v>5</v>
      </c>
      <c r="D313">
        <f t="shared" si="282"/>
        <v>3</v>
      </c>
      <c r="E313">
        <f t="shared" si="282"/>
        <v>4</v>
      </c>
      <c r="F313">
        <f t="shared" si="282"/>
        <v>4</v>
      </c>
      <c r="G313">
        <f t="shared" si="282"/>
        <v>4</v>
      </c>
      <c r="H313">
        <f t="shared" si="282"/>
        <v>4</v>
      </c>
      <c r="I313">
        <f t="shared" si="282"/>
        <v>3</v>
      </c>
      <c r="J313">
        <f t="shared" si="282"/>
        <v>5</v>
      </c>
      <c r="K313">
        <f t="shared" si="282"/>
        <v>2</v>
      </c>
      <c r="L313" s="1"/>
      <c r="M313" s="1"/>
      <c r="N313" s="7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>
      <c r="A314">
        <v>6</v>
      </c>
      <c r="B314">
        <f>COUNTIF($B$184:$B$211,B308)</f>
        <v>5</v>
      </c>
      <c r="C314">
        <f t="shared" ref="C314:K314" si="283">COUNTIF($B$184:$B$211,C308)</f>
        <v>1</v>
      </c>
      <c r="D314">
        <f t="shared" si="283"/>
        <v>3</v>
      </c>
      <c r="E314">
        <f t="shared" si="283"/>
        <v>4</v>
      </c>
      <c r="F314">
        <f t="shared" si="283"/>
        <v>2</v>
      </c>
      <c r="G314">
        <f t="shared" si="283"/>
        <v>2</v>
      </c>
      <c r="H314">
        <f t="shared" si="283"/>
        <v>3</v>
      </c>
      <c r="I314">
        <f t="shared" si="283"/>
        <v>2</v>
      </c>
      <c r="J314">
        <f t="shared" si="283"/>
        <v>4</v>
      </c>
      <c r="K314">
        <f t="shared" si="283"/>
        <v>2</v>
      </c>
      <c r="L314" s="1"/>
      <c r="M314" s="1"/>
      <c r="N314" s="7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>
      <c r="A315">
        <v>7</v>
      </c>
      <c r="B315">
        <f>COUNTIF($B$212:$B$231,B308)</f>
        <v>2</v>
      </c>
      <c r="C315">
        <f t="shared" ref="C315:K315" si="284">COUNTIF($B$212:$B$231,C308)</f>
        <v>2</v>
      </c>
      <c r="D315">
        <f t="shared" si="284"/>
        <v>2</v>
      </c>
      <c r="E315">
        <f t="shared" si="284"/>
        <v>2</v>
      </c>
      <c r="F315">
        <f t="shared" si="284"/>
        <v>1</v>
      </c>
      <c r="G315">
        <f t="shared" si="284"/>
        <v>1</v>
      </c>
      <c r="H315">
        <f t="shared" si="284"/>
        <v>2</v>
      </c>
      <c r="I315">
        <f t="shared" si="284"/>
        <v>2</v>
      </c>
      <c r="J315">
        <f t="shared" si="284"/>
        <v>3</v>
      </c>
      <c r="K315">
        <f t="shared" si="284"/>
        <v>3</v>
      </c>
      <c r="L315" s="1"/>
      <c r="M315" s="1"/>
      <c r="N315" s="7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>
      <c r="A316">
        <v>8</v>
      </c>
      <c r="B316">
        <f>COUNTIF($B$232:$B$243,B308)</f>
        <v>1</v>
      </c>
      <c r="C316">
        <f t="shared" ref="C316:K316" si="285">COUNTIF($B$232:$B$243,C308)</f>
        <v>1</v>
      </c>
      <c r="D316">
        <f t="shared" si="285"/>
        <v>1</v>
      </c>
      <c r="E316">
        <f t="shared" si="285"/>
        <v>2</v>
      </c>
      <c r="F316">
        <f t="shared" si="285"/>
        <v>1</v>
      </c>
      <c r="G316">
        <f t="shared" si="285"/>
        <v>1</v>
      </c>
      <c r="H316">
        <f t="shared" si="285"/>
        <v>2</v>
      </c>
      <c r="I316">
        <f t="shared" si="285"/>
        <v>1</v>
      </c>
      <c r="J316">
        <f t="shared" si="285"/>
        <v>1</v>
      </c>
      <c r="K316">
        <f t="shared" si="285"/>
        <v>1</v>
      </c>
      <c r="L316" s="1"/>
      <c r="M316" s="1"/>
      <c r="N316" s="7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7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4:32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4:32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4:32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4:32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4:32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4:32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4:32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4:32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4:32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4:32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4:32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4:32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4:32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4:32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4:32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4:32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4:32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4:32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4:32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4:32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4:32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4:32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4:32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4:32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4:32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4:32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4:32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4:32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4:32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4:32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4:32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4:32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4:32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4:32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4:32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4:32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4:32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4:32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4:32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4:32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4:32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4:32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4:32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4:32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4:32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4:32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</sheetData>
  <sortState ref="B4:CR243">
    <sortCondition ref="CQ4:CQ243"/>
  </sortState>
  <mergeCells count="28">
    <mergeCell ref="A4:A27"/>
    <mergeCell ref="DO3:DP3"/>
    <mergeCell ref="CT3:CU3"/>
    <mergeCell ref="CW3:CX3"/>
    <mergeCell ref="CZ3:DA3"/>
    <mergeCell ref="DC3:DD3"/>
    <mergeCell ref="DF3:DG3"/>
    <mergeCell ref="DI3:DJ3"/>
    <mergeCell ref="DL3:DM3"/>
    <mergeCell ref="EV3:EW3"/>
    <mergeCell ref="EY3:EZ3"/>
    <mergeCell ref="EG3:EH3"/>
    <mergeCell ref="EJ3:EK3"/>
    <mergeCell ref="EM3:EN3"/>
    <mergeCell ref="EP3:EQ3"/>
    <mergeCell ref="ES3:ET3"/>
    <mergeCell ref="DR3:DS3"/>
    <mergeCell ref="DU3:DV3"/>
    <mergeCell ref="DX3:DY3"/>
    <mergeCell ref="EA3:EB3"/>
    <mergeCell ref="ED3:EE3"/>
    <mergeCell ref="A64:A105"/>
    <mergeCell ref="A28:A63"/>
    <mergeCell ref="A232:A243"/>
    <mergeCell ref="A212:A231"/>
    <mergeCell ref="A184:A211"/>
    <mergeCell ref="A148:A183"/>
    <mergeCell ref="A106:A147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Q458"/>
  <sheetViews>
    <sheetView topLeftCell="A7" zoomScale="85" zoomScaleNormal="85" workbookViewId="0">
      <selection activeCell="C24" sqref="C24"/>
    </sheetView>
  </sheetViews>
  <sheetFormatPr defaultRowHeight="15.75"/>
  <cols>
    <col min="1" max="1" width="8.7109375" customWidth="1"/>
    <col min="2" max="2" width="24.7109375" customWidth="1"/>
    <col min="3" max="3" width="167.28515625" style="4" customWidth="1"/>
    <col min="5" max="5" width="20" customWidth="1"/>
    <col min="6" max="6" width="67.7109375" customWidth="1"/>
    <col min="7" max="7" width="12.85546875" bestFit="1" customWidth="1"/>
    <col min="8" max="8" width="12.85546875" customWidth="1"/>
    <col min="10" max="10" width="14.140625" customWidth="1"/>
    <col min="14" max="14" width="14.28515625" customWidth="1"/>
    <col min="17" max="17" width="35.5703125" customWidth="1"/>
  </cols>
  <sheetData>
    <row r="3" spans="1:17" ht="18.75">
      <c r="B3" s="111" t="s">
        <v>6</v>
      </c>
      <c r="C3" s="112" t="s">
        <v>429</v>
      </c>
      <c r="D3" s="113"/>
      <c r="E3" s="113" t="s">
        <v>425</v>
      </c>
      <c r="F3" s="113" t="s">
        <v>440</v>
      </c>
      <c r="G3" s="113" t="s">
        <v>424</v>
      </c>
      <c r="H3" s="113" t="s">
        <v>505</v>
      </c>
      <c r="I3" s="113"/>
      <c r="J3" s="113" t="s">
        <v>435</v>
      </c>
      <c r="K3" s="113" t="s">
        <v>436</v>
      </c>
      <c r="L3" s="113"/>
      <c r="M3" s="113"/>
      <c r="N3" s="113" t="s">
        <v>468</v>
      </c>
      <c r="Q3" s="123" t="s">
        <v>508</v>
      </c>
    </row>
    <row r="4" spans="1:17" s="5" customFormat="1" ht="47.25">
      <c r="B4" s="14" t="s">
        <v>416</v>
      </c>
      <c r="C4" s="12" t="s">
        <v>445</v>
      </c>
      <c r="E4" s="5" t="s">
        <v>246</v>
      </c>
      <c r="F4" s="5" t="s">
        <v>426</v>
      </c>
      <c r="G4" s="5">
        <v>1.3</v>
      </c>
      <c r="H4" s="5">
        <v>0</v>
      </c>
      <c r="J4">
        <v>1</v>
      </c>
      <c r="K4">
        <v>1.4</v>
      </c>
      <c r="N4" s="5" t="s">
        <v>469</v>
      </c>
      <c r="Q4" s="5" t="s">
        <v>30</v>
      </c>
    </row>
    <row r="5" spans="1:17" s="5" customFormat="1">
      <c r="A5" s="15"/>
      <c r="B5" s="5" t="s">
        <v>417</v>
      </c>
      <c r="C5" s="12" t="s">
        <v>648</v>
      </c>
      <c r="E5" s="5" t="s">
        <v>247</v>
      </c>
      <c r="F5" s="5" t="s">
        <v>711</v>
      </c>
      <c r="G5" s="5">
        <v>1.1000000000000001</v>
      </c>
      <c r="H5" s="5">
        <v>6</v>
      </c>
      <c r="J5">
        <v>2</v>
      </c>
      <c r="K5">
        <v>2.1</v>
      </c>
      <c r="N5" s="5" t="s">
        <v>470</v>
      </c>
      <c r="Q5" s="5" t="s">
        <v>31</v>
      </c>
    </row>
    <row r="6" spans="1:17" s="5" customFormat="1" ht="30">
      <c r="A6" s="15"/>
      <c r="B6" s="5" t="s">
        <v>418</v>
      </c>
      <c r="C6" s="12" t="s">
        <v>419</v>
      </c>
      <c r="E6" s="5" t="s">
        <v>148</v>
      </c>
      <c r="F6" s="5" t="s">
        <v>257</v>
      </c>
      <c r="G6" s="5">
        <v>1</v>
      </c>
      <c r="H6" s="5">
        <v>0</v>
      </c>
      <c r="J6">
        <v>3</v>
      </c>
      <c r="K6">
        <v>3.1</v>
      </c>
      <c r="N6" s="5" t="s">
        <v>471</v>
      </c>
      <c r="Q6" s="5" t="s">
        <v>119</v>
      </c>
    </row>
    <row r="7" spans="1:17" s="5" customFormat="1" ht="31.5">
      <c r="A7" s="15"/>
      <c r="B7" s="5" t="s">
        <v>420</v>
      </c>
      <c r="C7" s="12" t="s">
        <v>586</v>
      </c>
      <c r="E7" s="5" t="s">
        <v>308</v>
      </c>
      <c r="F7" s="5" t="s">
        <v>257</v>
      </c>
      <c r="G7" s="5">
        <v>1</v>
      </c>
      <c r="H7" s="5">
        <v>0</v>
      </c>
      <c r="J7">
        <v>4</v>
      </c>
      <c r="K7">
        <v>4.75</v>
      </c>
      <c r="N7" s="5" t="s">
        <v>99</v>
      </c>
      <c r="Q7" s="5" t="s">
        <v>52</v>
      </c>
    </row>
    <row r="8" spans="1:17" s="5" customFormat="1" ht="30">
      <c r="A8" s="15"/>
      <c r="B8" s="5" t="s">
        <v>438</v>
      </c>
      <c r="C8" s="12" t="s">
        <v>478</v>
      </c>
      <c r="E8" s="5" t="s">
        <v>232</v>
      </c>
      <c r="F8" s="5" t="s">
        <v>725</v>
      </c>
      <c r="G8" s="5">
        <v>1</v>
      </c>
      <c r="H8" s="5">
        <v>6</v>
      </c>
      <c r="J8">
        <v>5</v>
      </c>
      <c r="K8">
        <v>7.35</v>
      </c>
      <c r="N8" s="5" t="s">
        <v>472</v>
      </c>
      <c r="Q8" s="5" t="s">
        <v>99</v>
      </c>
    </row>
    <row r="9" spans="1:17" s="5" customFormat="1">
      <c r="A9" s="15"/>
      <c r="B9" s="5" t="s">
        <v>439</v>
      </c>
      <c r="C9" s="12" t="s">
        <v>596</v>
      </c>
      <c r="E9" s="5" t="s">
        <v>235</v>
      </c>
      <c r="F9" s="5" t="s">
        <v>427</v>
      </c>
      <c r="G9" s="5">
        <f>1.125*$F$36</f>
        <v>1.3612500000000003</v>
      </c>
      <c r="H9" s="5">
        <v>0</v>
      </c>
      <c r="J9">
        <v>6</v>
      </c>
      <c r="K9">
        <v>11.55</v>
      </c>
      <c r="N9" s="5" t="s">
        <v>473</v>
      </c>
      <c r="Q9" s="5" t="s">
        <v>142</v>
      </c>
    </row>
    <row r="10" spans="1:17" s="5" customFormat="1">
      <c r="A10" s="15"/>
      <c r="B10" s="5" t="s">
        <v>442</v>
      </c>
      <c r="C10" s="12" t="s">
        <v>482</v>
      </c>
      <c r="E10" s="5" t="s">
        <v>57</v>
      </c>
      <c r="F10" s="5" t="s">
        <v>428</v>
      </c>
      <c r="G10" s="5">
        <f>1.25*$F$36</f>
        <v>1.5125000000000002</v>
      </c>
      <c r="H10" s="5">
        <v>0</v>
      </c>
      <c r="N10" s="5" t="s">
        <v>474</v>
      </c>
      <c r="Q10" s="5" t="s">
        <v>167</v>
      </c>
    </row>
    <row r="11" spans="1:17" s="5" customFormat="1" ht="32.25">
      <c r="A11" s="15"/>
      <c r="B11" s="5" t="s">
        <v>455</v>
      </c>
      <c r="C11" s="12" t="s">
        <v>557</v>
      </c>
      <c r="E11" s="5" t="s">
        <v>242</v>
      </c>
      <c r="F11" s="5" t="s">
        <v>441</v>
      </c>
      <c r="G11" s="5">
        <v>1.33</v>
      </c>
      <c r="H11" s="5">
        <v>0</v>
      </c>
      <c r="J11" s="123" t="s">
        <v>564</v>
      </c>
      <c r="K11" s="123" t="s">
        <v>436</v>
      </c>
      <c r="N11" s="5" t="s">
        <v>475</v>
      </c>
      <c r="Q11" s="5" t="s">
        <v>186</v>
      </c>
    </row>
    <row r="12" spans="1:17" s="5" customFormat="1">
      <c r="A12" s="15"/>
      <c r="B12" s="5" t="s">
        <v>477</v>
      </c>
      <c r="C12" s="12" t="s">
        <v>556</v>
      </c>
      <c r="E12" s="5" t="s">
        <v>200</v>
      </c>
      <c r="F12" s="5" t="s">
        <v>710</v>
      </c>
      <c r="G12" s="5">
        <v>1</v>
      </c>
      <c r="H12" s="5">
        <v>48</v>
      </c>
      <c r="J12" s="124">
        <v>0.2</v>
      </c>
      <c r="K12" s="5">
        <v>1.31</v>
      </c>
      <c r="Q12" s="5" t="s">
        <v>209</v>
      </c>
    </row>
    <row r="13" spans="1:17" s="5" customFormat="1">
      <c r="A13" s="15"/>
      <c r="B13" s="5" t="s">
        <v>484</v>
      </c>
      <c r="C13" s="12" t="s">
        <v>485</v>
      </c>
      <c r="E13" s="5" t="s">
        <v>239</v>
      </c>
      <c r="F13" s="5" t="s">
        <v>651</v>
      </c>
      <c r="G13" s="5">
        <v>1.2</v>
      </c>
      <c r="H13" s="5">
        <v>0</v>
      </c>
      <c r="J13" s="124">
        <v>0.25</v>
      </c>
      <c r="K13" s="5">
        <v>1.42</v>
      </c>
      <c r="Q13" s="5" t="s">
        <v>230</v>
      </c>
    </row>
    <row r="14" spans="1:17" s="5" customFormat="1">
      <c r="A14" s="15"/>
      <c r="B14" s="5" t="s">
        <v>487</v>
      </c>
      <c r="C14" s="12" t="s">
        <v>488</v>
      </c>
      <c r="E14" s="5" t="s">
        <v>255</v>
      </c>
      <c r="F14" s="5" t="s">
        <v>443</v>
      </c>
      <c r="G14" s="5">
        <v>1.5</v>
      </c>
      <c r="H14" s="5">
        <v>0</v>
      </c>
      <c r="J14" s="124">
        <v>0.3</v>
      </c>
      <c r="K14" s="5">
        <v>1.54</v>
      </c>
    </row>
    <row r="15" spans="1:17" s="5" customFormat="1" ht="31.5">
      <c r="A15" s="15"/>
      <c r="B15" s="5" t="s">
        <v>495</v>
      </c>
      <c r="C15" s="12" t="s">
        <v>583</v>
      </c>
      <c r="E15" s="5" t="s">
        <v>241</v>
      </c>
      <c r="F15" s="5" t="s">
        <v>444</v>
      </c>
      <c r="G15" s="5">
        <v>1.7</v>
      </c>
      <c r="H15" s="5">
        <v>0</v>
      </c>
      <c r="J15" s="124">
        <v>0.4</v>
      </c>
      <c r="K15" s="5">
        <v>1.86</v>
      </c>
    </row>
    <row r="16" spans="1:17" s="5" customFormat="1">
      <c r="A16" s="15"/>
      <c r="B16" s="5" t="s">
        <v>502</v>
      </c>
      <c r="C16" s="12" t="s">
        <v>503</v>
      </c>
      <c r="E16" s="5" t="s">
        <v>231</v>
      </c>
      <c r="F16" s="5" t="s">
        <v>423</v>
      </c>
      <c r="G16" s="5">
        <v>1.4</v>
      </c>
      <c r="H16" s="5">
        <v>0</v>
      </c>
      <c r="J16" s="124">
        <v>0.5</v>
      </c>
      <c r="K16" s="5">
        <v>2.3199999999999998</v>
      </c>
    </row>
    <row r="17" spans="1:11" s="5" customFormat="1" ht="45">
      <c r="A17" s="15"/>
      <c r="B17" s="5" t="s">
        <v>514</v>
      </c>
      <c r="C17" s="12" t="s">
        <v>515</v>
      </c>
      <c r="E17" s="5" t="s">
        <v>253</v>
      </c>
      <c r="F17" s="5" t="s">
        <v>446</v>
      </c>
      <c r="G17" s="5">
        <v>1.3</v>
      </c>
      <c r="H17" s="5">
        <v>0</v>
      </c>
    </row>
    <row r="18" spans="1:11" s="5" customFormat="1" ht="37.5">
      <c r="A18" s="15"/>
      <c r="B18" s="5" t="s">
        <v>517</v>
      </c>
      <c r="C18" s="12" t="s">
        <v>518</v>
      </c>
      <c r="E18" s="5" t="s">
        <v>254</v>
      </c>
      <c r="F18" s="5" t="s">
        <v>452</v>
      </c>
      <c r="G18" s="5">
        <v>1.2</v>
      </c>
      <c r="H18" s="5">
        <v>0</v>
      </c>
      <c r="J18" s="123" t="s">
        <v>575</v>
      </c>
      <c r="K18" s="5">
        <v>2.33</v>
      </c>
    </row>
    <row r="19" spans="1:11" s="5" customFormat="1" ht="30.75">
      <c r="A19" s="15"/>
      <c r="B19" s="5" t="s">
        <v>530</v>
      </c>
      <c r="C19" s="12" t="s">
        <v>769</v>
      </c>
      <c r="E19" s="5" t="s">
        <v>244</v>
      </c>
      <c r="F19" s="5" t="s">
        <v>453</v>
      </c>
      <c r="G19" s="5">
        <v>1.4</v>
      </c>
      <c r="H19" s="5">
        <v>0</v>
      </c>
      <c r="J19" s="123" t="s">
        <v>576</v>
      </c>
      <c r="K19" s="5">
        <v>1.55</v>
      </c>
    </row>
    <row r="20" spans="1:11" s="5" customFormat="1">
      <c r="A20" s="15"/>
      <c r="B20" s="5" t="s">
        <v>529</v>
      </c>
      <c r="C20" s="12" t="s">
        <v>770</v>
      </c>
      <c r="E20" s="5" t="s">
        <v>252</v>
      </c>
      <c r="F20" s="5" t="s">
        <v>450</v>
      </c>
      <c r="G20" s="5">
        <v>1.2</v>
      </c>
      <c r="H20" s="5">
        <v>0</v>
      </c>
    </row>
    <row r="21" spans="1:11" s="5" customFormat="1">
      <c r="A21" s="15"/>
      <c r="B21" s="5" t="s">
        <v>532</v>
      </c>
      <c r="C21" s="12" t="s">
        <v>533</v>
      </c>
      <c r="E21" s="5" t="s">
        <v>248</v>
      </c>
      <c r="F21" s="5" t="s">
        <v>449</v>
      </c>
      <c r="G21" s="5">
        <v>1.75</v>
      </c>
      <c r="H21" s="5">
        <v>0</v>
      </c>
    </row>
    <row r="22" spans="1:11" s="5" customFormat="1">
      <c r="A22" s="15"/>
      <c r="B22" s="5" t="s">
        <v>554</v>
      </c>
      <c r="C22" s="12" t="s">
        <v>555</v>
      </c>
      <c r="E22" s="5" t="s">
        <v>238</v>
      </c>
      <c r="F22" s="5" t="s">
        <v>696</v>
      </c>
      <c r="G22" s="5">
        <f>1.1*$F$36</f>
        <v>1.3310000000000004</v>
      </c>
      <c r="H22" s="5">
        <v>15</v>
      </c>
    </row>
    <row r="23" spans="1:11" s="5" customFormat="1" ht="31.5">
      <c r="A23" s="15"/>
      <c r="B23" s="5" t="s">
        <v>579</v>
      </c>
      <c r="C23" s="12" t="s">
        <v>580</v>
      </c>
      <c r="E23" s="5" t="s">
        <v>243</v>
      </c>
      <c r="F23" s="5" t="s">
        <v>584</v>
      </c>
      <c r="G23" s="5">
        <f>1.1*1.3</f>
        <v>1.4300000000000002</v>
      </c>
      <c r="H23" s="5">
        <v>0</v>
      </c>
    </row>
    <row r="24" spans="1:11" s="5" customFormat="1" ht="30">
      <c r="A24" s="15"/>
      <c r="B24" s="5" t="s">
        <v>597</v>
      </c>
      <c r="C24" s="12" t="s">
        <v>803</v>
      </c>
      <c r="E24" s="5" t="s">
        <v>251</v>
      </c>
      <c r="F24" s="5" t="s">
        <v>454</v>
      </c>
      <c r="G24" s="5">
        <v>1.6</v>
      </c>
      <c r="H24" s="5">
        <v>0</v>
      </c>
    </row>
    <row r="25" spans="1:11" s="5" customFormat="1">
      <c r="A25" s="15"/>
      <c r="B25" s="5" t="s">
        <v>758</v>
      </c>
      <c r="C25" s="12" t="s">
        <v>611</v>
      </c>
      <c r="E25" s="5" t="s">
        <v>234</v>
      </c>
      <c r="F25" s="5" t="s">
        <v>430</v>
      </c>
      <c r="G25" s="5">
        <f>1.4*$F$36</f>
        <v>1.6940000000000002</v>
      </c>
      <c r="H25" s="5">
        <v>0</v>
      </c>
    </row>
    <row r="26" spans="1:11" s="5" customFormat="1">
      <c r="A26" s="15"/>
      <c r="B26" s="5" t="s">
        <v>613</v>
      </c>
      <c r="C26" s="12" t="s">
        <v>614</v>
      </c>
      <c r="E26" s="5" t="s">
        <v>94</v>
      </c>
      <c r="F26" s="5" t="s">
        <v>257</v>
      </c>
      <c r="G26" s="5">
        <v>1</v>
      </c>
      <c r="H26" s="5">
        <v>0</v>
      </c>
    </row>
    <row r="27" spans="1:11" s="5" customFormat="1" ht="30">
      <c r="A27" s="15"/>
      <c r="B27" s="5" t="s">
        <v>620</v>
      </c>
      <c r="C27" s="12" t="s">
        <v>621</v>
      </c>
      <c r="E27" s="5" t="s">
        <v>201</v>
      </c>
      <c r="F27" s="5" t="s">
        <v>448</v>
      </c>
      <c r="G27" s="5">
        <v>1.4</v>
      </c>
      <c r="H27" s="5">
        <v>0</v>
      </c>
    </row>
    <row r="28" spans="1:11" s="5" customFormat="1">
      <c r="A28" s="15"/>
      <c r="B28" s="5" t="s">
        <v>638</v>
      </c>
      <c r="C28" s="12" t="s">
        <v>688</v>
      </c>
      <c r="E28" s="5" t="s">
        <v>233</v>
      </c>
      <c r="F28" s="5" t="s">
        <v>664</v>
      </c>
      <c r="G28" s="5">
        <v>1.1499999999999999</v>
      </c>
      <c r="H28" s="5">
        <v>0</v>
      </c>
    </row>
    <row r="29" spans="1:11" s="5" customFormat="1" ht="31.5">
      <c r="A29" s="15"/>
      <c r="B29" s="5" t="s">
        <v>642</v>
      </c>
      <c r="C29" s="12" t="s">
        <v>643</v>
      </c>
      <c r="E29" s="5" t="s">
        <v>250</v>
      </c>
      <c r="F29" s="5" t="s">
        <v>447</v>
      </c>
      <c r="G29" s="5">
        <v>1.5</v>
      </c>
      <c r="H29" s="5">
        <v>0</v>
      </c>
    </row>
    <row r="30" spans="1:11" s="5" customFormat="1">
      <c r="A30" s="15"/>
      <c r="B30" s="5" t="s">
        <v>655</v>
      </c>
      <c r="C30" s="12" t="s">
        <v>654</v>
      </c>
      <c r="E30" s="5" t="s">
        <v>240</v>
      </c>
      <c r="F30" s="5" t="s">
        <v>460</v>
      </c>
      <c r="G30" s="5">
        <f>1.6*$F$36</f>
        <v>1.9360000000000004</v>
      </c>
      <c r="H30" s="5">
        <v>0</v>
      </c>
    </row>
    <row r="31" spans="1:11" s="5" customFormat="1">
      <c r="A31" s="15"/>
      <c r="B31" s="5" t="s">
        <v>748</v>
      </c>
      <c r="C31" s="12" t="s">
        <v>749</v>
      </c>
      <c r="E31" s="5" t="s">
        <v>245</v>
      </c>
      <c r="F31" s="5" t="s">
        <v>451</v>
      </c>
      <c r="G31" s="5">
        <v>1.1499999999999999</v>
      </c>
      <c r="H31" s="5">
        <v>0</v>
      </c>
    </row>
    <row r="32" spans="1:11" s="5" customFormat="1">
      <c r="A32" s="15"/>
      <c r="C32" s="12"/>
    </row>
    <row r="33" spans="1:17" s="5" customFormat="1">
      <c r="A33" s="15"/>
      <c r="C33" s="12"/>
    </row>
    <row r="34" spans="1:17" s="5" customFormat="1">
      <c r="A34" s="15"/>
      <c r="C34" s="12"/>
    </row>
    <row r="35" spans="1:17" s="5" customFormat="1">
      <c r="A35" s="15"/>
      <c r="C35" s="12"/>
    </row>
    <row r="36" spans="1:17" s="5" customFormat="1">
      <c r="A36" s="15"/>
      <c r="C36" s="12"/>
      <c r="E36" s="5" t="s">
        <v>649</v>
      </c>
      <c r="F36" s="5">
        <f>1.1*1.1</f>
        <v>1.2100000000000002</v>
      </c>
    </row>
    <row r="37" spans="1:17" s="5" customFormat="1" ht="18.75">
      <c r="A37" s="15"/>
      <c r="B37" s="123" t="s">
        <v>693</v>
      </c>
      <c r="C37" s="12" t="s">
        <v>694</v>
      </c>
    </row>
    <row r="38" spans="1:17" s="5" customFormat="1">
      <c r="A38" s="15"/>
      <c r="C38" s="12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s="5" customFormat="1">
      <c r="A39" s="15"/>
      <c r="C39" s="12"/>
      <c r="D39" s="16"/>
      <c r="E39" s="16"/>
      <c r="F39" s="16"/>
      <c r="G39" s="16"/>
      <c r="H39" s="16"/>
      <c r="I39" s="16"/>
    </row>
    <row r="40" spans="1:17" s="5" customFormat="1">
      <c r="A40" s="15"/>
      <c r="C40" s="12"/>
      <c r="D40" s="16"/>
      <c r="E40" s="16"/>
      <c r="F40" s="16"/>
      <c r="G40" s="16"/>
      <c r="H40" s="16"/>
      <c r="I40" s="16"/>
    </row>
    <row r="41" spans="1:17" s="5" customFormat="1">
      <c r="A41" s="15"/>
      <c r="C41" s="12"/>
      <c r="D41" s="16"/>
    </row>
    <row r="42" spans="1:17" s="5" customFormat="1">
      <c r="A42" s="15"/>
      <c r="C42" s="12"/>
      <c r="D42" s="16"/>
    </row>
    <row r="43" spans="1:17" s="5" customFormat="1">
      <c r="A43" s="15"/>
      <c r="C43" s="12"/>
      <c r="D43" s="16"/>
    </row>
    <row r="44" spans="1:17" s="5" customFormat="1">
      <c r="A44" s="15"/>
      <c r="C44" s="12"/>
      <c r="D44" s="16"/>
    </row>
    <row r="45" spans="1:17" s="5" customFormat="1">
      <c r="A45" s="15"/>
      <c r="C45" s="12"/>
      <c r="D45" s="16"/>
    </row>
    <row r="46" spans="1:17" s="5" customFormat="1">
      <c r="A46" s="15"/>
      <c r="C46" s="12"/>
      <c r="D46" s="16"/>
      <c r="E46" s="16"/>
      <c r="F46" s="16"/>
      <c r="G46" s="16"/>
      <c r="H46" s="16"/>
      <c r="I46" s="16"/>
      <c r="J46" s="16"/>
      <c r="K46" s="16"/>
    </row>
    <row r="47" spans="1:17" s="5" customFormat="1">
      <c r="A47" s="15"/>
      <c r="C47" s="12"/>
      <c r="D47" s="16"/>
    </row>
    <row r="48" spans="1:17" s="5" customFormat="1">
      <c r="A48" s="15"/>
      <c r="C48" s="12"/>
      <c r="D48" s="16"/>
    </row>
    <row r="49" spans="1:4" s="5" customFormat="1">
      <c r="A49" s="15"/>
      <c r="C49" s="12"/>
      <c r="D49" s="16"/>
    </row>
    <row r="50" spans="1:4" s="5" customFormat="1">
      <c r="A50" s="15"/>
      <c r="C50" s="12"/>
      <c r="D50" s="16"/>
    </row>
    <row r="51" spans="1:4" s="5" customFormat="1">
      <c r="C51" s="12"/>
    </row>
    <row r="52" spans="1:4" s="5" customFormat="1">
      <c r="C52" s="12"/>
    </row>
    <row r="53" spans="1:4" s="5" customFormat="1">
      <c r="A53" s="15"/>
      <c r="C53" s="12"/>
    </row>
    <row r="54" spans="1:4" s="5" customFormat="1">
      <c r="A54" s="15"/>
      <c r="C54" s="12"/>
    </row>
    <row r="55" spans="1:4" s="5" customFormat="1">
      <c r="A55" s="15"/>
      <c r="C55" s="12"/>
    </row>
    <row r="56" spans="1:4" s="5" customFormat="1">
      <c r="A56" s="15"/>
      <c r="C56" s="12"/>
    </row>
    <row r="57" spans="1:4" s="5" customFormat="1">
      <c r="A57" s="15"/>
      <c r="C57" s="12"/>
    </row>
    <row r="58" spans="1:4" s="5" customFormat="1">
      <c r="A58" s="15"/>
      <c r="C58" s="12"/>
    </row>
    <row r="59" spans="1:4" s="5" customFormat="1">
      <c r="A59" s="15"/>
      <c r="C59" s="12"/>
    </row>
    <row r="60" spans="1:4" s="5" customFormat="1">
      <c r="A60" s="15"/>
      <c r="C60" s="12"/>
    </row>
    <row r="61" spans="1:4" s="5" customFormat="1">
      <c r="A61" s="15"/>
      <c r="C61" s="12"/>
    </row>
    <row r="62" spans="1:4" s="5" customFormat="1">
      <c r="A62" s="15"/>
      <c r="C62" s="12"/>
    </row>
    <row r="63" spans="1:4" s="5" customFormat="1">
      <c r="A63" s="15"/>
      <c r="C63" s="12"/>
    </row>
    <row r="64" spans="1:4" s="5" customFormat="1">
      <c r="A64" s="15"/>
      <c r="C64" s="12"/>
    </row>
    <row r="65" spans="1:3" s="5" customFormat="1">
      <c r="A65" s="15"/>
      <c r="C65" s="12"/>
    </row>
    <row r="66" spans="1:3" s="5" customFormat="1">
      <c r="A66" s="15"/>
      <c r="C66" s="12"/>
    </row>
    <row r="67" spans="1:3" s="5" customFormat="1">
      <c r="A67" s="15"/>
      <c r="C67" s="12"/>
    </row>
    <row r="68" spans="1:3" s="5" customFormat="1">
      <c r="A68" s="15"/>
      <c r="C68" s="12"/>
    </row>
    <row r="69" spans="1:3" s="5" customFormat="1">
      <c r="A69" s="15"/>
      <c r="C69" s="12"/>
    </row>
    <row r="70" spans="1:3" s="5" customFormat="1">
      <c r="A70" s="15"/>
      <c r="C70" s="12"/>
    </row>
    <row r="71" spans="1:3" s="5" customFormat="1">
      <c r="A71" s="15"/>
      <c r="C71" s="12"/>
    </row>
    <row r="72" spans="1:3" s="5" customFormat="1">
      <c r="A72" s="15"/>
      <c r="C72" s="12"/>
    </row>
    <row r="73" spans="1:3" s="5" customFormat="1">
      <c r="A73" s="15"/>
      <c r="C73" s="12"/>
    </row>
    <row r="74" spans="1:3" s="5" customFormat="1">
      <c r="A74" s="15"/>
      <c r="C74" s="12"/>
    </row>
    <row r="75" spans="1:3" s="5" customFormat="1">
      <c r="A75" s="15"/>
      <c r="C75" s="12"/>
    </row>
    <row r="76" spans="1:3" s="5" customFormat="1">
      <c r="A76" s="15"/>
      <c r="C76" s="12"/>
    </row>
    <row r="77" spans="1:3" s="5" customFormat="1">
      <c r="A77" s="15"/>
      <c r="C77" s="12"/>
    </row>
    <row r="78" spans="1:3" s="5" customFormat="1">
      <c r="A78" s="15"/>
      <c r="C78" s="12"/>
    </row>
    <row r="79" spans="1:3" s="5" customFormat="1">
      <c r="A79" s="15"/>
      <c r="C79" s="12"/>
    </row>
    <row r="80" spans="1:3" s="5" customFormat="1">
      <c r="A80" s="15"/>
      <c r="C80" s="12"/>
    </row>
    <row r="81" spans="1:3" s="5" customFormat="1">
      <c r="A81" s="15"/>
      <c r="C81" s="12"/>
    </row>
    <row r="82" spans="1:3" s="5" customFormat="1">
      <c r="A82" s="15"/>
      <c r="C82" s="12"/>
    </row>
    <row r="83" spans="1:3" s="5" customFormat="1">
      <c r="A83" s="15"/>
      <c r="C83" s="12"/>
    </row>
    <row r="84" spans="1:3" s="5" customFormat="1">
      <c r="A84" s="15"/>
      <c r="C84" s="12"/>
    </row>
    <row r="85" spans="1:3" s="5" customFormat="1">
      <c r="A85" s="15"/>
      <c r="C85" s="12"/>
    </row>
    <row r="86" spans="1:3" s="5" customFormat="1">
      <c r="A86" s="15"/>
      <c r="C86" s="12"/>
    </row>
    <row r="87" spans="1:3" s="5" customFormat="1">
      <c r="A87" s="15"/>
      <c r="C87" s="12"/>
    </row>
    <row r="88" spans="1:3" s="5" customFormat="1">
      <c r="A88" s="15"/>
      <c r="C88" s="12"/>
    </row>
    <row r="89" spans="1:3" s="5" customFormat="1">
      <c r="A89" s="15"/>
      <c r="C89" s="12"/>
    </row>
    <row r="90" spans="1:3" s="5" customFormat="1">
      <c r="A90" s="15"/>
      <c r="C90" s="12"/>
    </row>
    <row r="91" spans="1:3" s="5" customFormat="1">
      <c r="A91" s="15"/>
      <c r="C91" s="12"/>
    </row>
    <row r="92" spans="1:3" s="5" customFormat="1">
      <c r="A92" s="15"/>
      <c r="C92" s="12"/>
    </row>
    <row r="93" spans="1:3" s="5" customFormat="1">
      <c r="A93" s="17"/>
      <c r="C93" s="12"/>
    </row>
    <row r="94" spans="1:3" s="5" customFormat="1">
      <c r="C94" s="12"/>
    </row>
    <row r="95" spans="1:3" s="5" customFormat="1">
      <c r="A95" s="15"/>
      <c r="C95" s="12"/>
    </row>
    <row r="96" spans="1:3" s="5" customFormat="1">
      <c r="A96" s="15"/>
      <c r="C96" s="12"/>
    </row>
    <row r="97" spans="1:3" s="5" customFormat="1">
      <c r="A97" s="15"/>
      <c r="C97" s="12"/>
    </row>
    <row r="98" spans="1:3" s="5" customFormat="1">
      <c r="A98" s="15"/>
      <c r="C98" s="13"/>
    </row>
    <row r="99" spans="1:3" s="5" customFormat="1">
      <c r="A99" s="15"/>
      <c r="C99" s="13"/>
    </row>
    <row r="100" spans="1:3" s="5" customFormat="1">
      <c r="A100" s="15"/>
      <c r="C100" s="13"/>
    </row>
    <row r="101" spans="1:3" s="5" customFormat="1">
      <c r="A101" s="15"/>
      <c r="C101" s="13"/>
    </row>
    <row r="102" spans="1:3" s="5" customFormat="1">
      <c r="A102" s="15"/>
      <c r="C102" s="13"/>
    </row>
    <row r="103" spans="1:3" s="5" customFormat="1">
      <c r="A103" s="15"/>
      <c r="C103" s="13"/>
    </row>
    <row r="104" spans="1:3" s="5" customFormat="1">
      <c r="A104" s="15"/>
      <c r="C104" s="13"/>
    </row>
    <row r="105" spans="1:3">
      <c r="A105" s="11"/>
      <c r="B105" s="5"/>
    </row>
    <row r="106" spans="1:3">
      <c r="A106" s="11"/>
      <c r="B106" s="5"/>
    </row>
    <row r="107" spans="1:3">
      <c r="A107" s="11"/>
      <c r="B107" s="5"/>
    </row>
    <row r="108" spans="1:3">
      <c r="A108" s="11"/>
      <c r="B108" s="5"/>
    </row>
    <row r="109" spans="1:3">
      <c r="A109" s="11"/>
      <c r="B109" s="5"/>
    </row>
    <row r="110" spans="1:3">
      <c r="A110" s="11"/>
      <c r="B110" s="5"/>
    </row>
    <row r="111" spans="1:3">
      <c r="A111" s="11"/>
      <c r="B111" s="5"/>
    </row>
    <row r="112" spans="1:3">
      <c r="A112" s="11"/>
      <c r="B112" s="5"/>
    </row>
    <row r="113" spans="1:2">
      <c r="A113" s="11"/>
      <c r="B113" s="5"/>
    </row>
    <row r="114" spans="1:2">
      <c r="A114" s="11"/>
      <c r="B114" s="5"/>
    </row>
    <row r="115" spans="1:2">
      <c r="A115" s="11"/>
      <c r="B115" s="5"/>
    </row>
    <row r="116" spans="1:2">
      <c r="A116" s="11"/>
      <c r="B116" s="5"/>
    </row>
    <row r="117" spans="1:2">
      <c r="A117" s="11"/>
      <c r="B117" s="5"/>
    </row>
    <row r="118" spans="1:2">
      <c r="A118" s="11"/>
      <c r="B118" s="5"/>
    </row>
    <row r="119" spans="1:2">
      <c r="A119" s="11"/>
      <c r="B119" s="5"/>
    </row>
    <row r="120" spans="1:2">
      <c r="A120" s="11"/>
      <c r="B120" s="5"/>
    </row>
    <row r="121" spans="1:2">
      <c r="A121" s="11"/>
      <c r="B121" s="5"/>
    </row>
    <row r="122" spans="1:2">
      <c r="A122" s="11"/>
      <c r="B122" s="5"/>
    </row>
    <row r="123" spans="1:2">
      <c r="A123" s="11"/>
      <c r="B123" s="5"/>
    </row>
    <row r="124" spans="1:2">
      <c r="A124" s="11"/>
      <c r="B124" s="5"/>
    </row>
    <row r="125" spans="1:2">
      <c r="A125" s="11"/>
      <c r="B125" s="5"/>
    </row>
    <row r="126" spans="1:2">
      <c r="A126" s="11"/>
      <c r="B126" s="5"/>
    </row>
    <row r="127" spans="1:2">
      <c r="A127" s="11"/>
      <c r="B127" s="5"/>
    </row>
    <row r="128" spans="1:2">
      <c r="A128" s="11"/>
      <c r="B128" s="5"/>
    </row>
    <row r="129" spans="1:2">
      <c r="A129" s="11"/>
      <c r="B129" s="5"/>
    </row>
    <row r="130" spans="1:2">
      <c r="A130" s="11"/>
      <c r="B130" s="5"/>
    </row>
    <row r="131" spans="1:2">
      <c r="A131" s="11"/>
      <c r="B131" s="5"/>
    </row>
    <row r="132" spans="1:2">
      <c r="A132" s="11"/>
      <c r="B132" s="5"/>
    </row>
    <row r="133" spans="1:2">
      <c r="A133" s="11"/>
      <c r="B133" s="5"/>
    </row>
    <row r="134" spans="1:2">
      <c r="A134" s="11"/>
      <c r="B134" s="5"/>
    </row>
    <row r="135" spans="1:2">
      <c r="A135" s="11"/>
      <c r="B135" s="5"/>
    </row>
    <row r="136" spans="1:2">
      <c r="A136" s="11"/>
      <c r="B136" s="5"/>
    </row>
    <row r="137" spans="1:2">
      <c r="A137" s="11"/>
      <c r="B137" s="5"/>
    </row>
    <row r="138" spans="1:2">
      <c r="A138" s="11"/>
      <c r="B138" s="5"/>
    </row>
    <row r="139" spans="1:2">
      <c r="A139" s="11"/>
      <c r="B139" s="5"/>
    </row>
    <row r="140" spans="1:2">
      <c r="A140" s="11"/>
      <c r="B140" s="5"/>
    </row>
    <row r="141" spans="1:2">
      <c r="A141" s="11"/>
      <c r="B141" s="5"/>
    </row>
    <row r="142" spans="1:2">
      <c r="A142" s="11"/>
      <c r="B142" s="5"/>
    </row>
    <row r="143" spans="1:2">
      <c r="A143" s="11"/>
      <c r="B143" s="5"/>
    </row>
    <row r="144" spans="1:2">
      <c r="A144" s="11"/>
      <c r="B144" s="5"/>
    </row>
    <row r="145" spans="1:2">
      <c r="A145" s="10"/>
      <c r="B145" s="5"/>
    </row>
    <row r="146" spans="1:2">
      <c r="B146" s="5"/>
    </row>
    <row r="147" spans="1:2">
      <c r="A147" s="11"/>
      <c r="B147" s="5"/>
    </row>
    <row r="148" spans="1:2">
      <c r="A148" s="11"/>
      <c r="B148" s="5"/>
    </row>
    <row r="149" spans="1:2">
      <c r="A149" s="11"/>
      <c r="B149" s="5"/>
    </row>
    <row r="150" spans="1:2">
      <c r="A150" s="11"/>
      <c r="B150" s="5"/>
    </row>
    <row r="151" spans="1:2">
      <c r="A151" s="11"/>
      <c r="B151" s="5"/>
    </row>
    <row r="152" spans="1:2">
      <c r="A152" s="11"/>
      <c r="B152" s="5"/>
    </row>
    <row r="153" spans="1:2">
      <c r="A153" s="11"/>
      <c r="B153" s="5"/>
    </row>
    <row r="154" spans="1:2">
      <c r="A154" s="11"/>
      <c r="B154" s="5"/>
    </row>
    <row r="155" spans="1:2">
      <c r="A155" s="11"/>
      <c r="B155" s="5"/>
    </row>
    <row r="156" spans="1:2">
      <c r="A156" s="11"/>
      <c r="B156" s="5"/>
    </row>
    <row r="157" spans="1:2">
      <c r="A157" s="11"/>
      <c r="B157" s="5"/>
    </row>
    <row r="158" spans="1:2">
      <c r="A158" s="11"/>
      <c r="B158" s="5"/>
    </row>
    <row r="159" spans="1:2">
      <c r="A159" s="11"/>
      <c r="B159" s="5"/>
    </row>
    <row r="160" spans="1:2">
      <c r="A160" s="11"/>
      <c r="B160" s="5"/>
    </row>
    <row r="161" spans="1:2">
      <c r="A161" s="11"/>
      <c r="B161" s="5"/>
    </row>
    <row r="162" spans="1:2">
      <c r="A162" s="11"/>
      <c r="B162" s="5"/>
    </row>
    <row r="163" spans="1:2">
      <c r="A163" s="11"/>
      <c r="B163" s="5"/>
    </row>
    <row r="164" spans="1:2">
      <c r="A164" s="11"/>
      <c r="B164" s="5"/>
    </row>
    <row r="165" spans="1:2">
      <c r="A165" s="11"/>
      <c r="B165" s="5"/>
    </row>
    <row r="166" spans="1:2">
      <c r="A166" s="11"/>
      <c r="B166" s="5"/>
    </row>
    <row r="167" spans="1:2">
      <c r="A167" s="11"/>
      <c r="B167" s="5"/>
    </row>
    <row r="168" spans="1:2">
      <c r="A168" s="11"/>
      <c r="B168" s="5"/>
    </row>
    <row r="169" spans="1:2">
      <c r="A169" s="11"/>
      <c r="B169" s="5"/>
    </row>
    <row r="170" spans="1:2">
      <c r="A170" s="11"/>
      <c r="B170" s="5"/>
    </row>
    <row r="171" spans="1:2">
      <c r="A171" s="11"/>
      <c r="B171" s="5"/>
    </row>
    <row r="172" spans="1:2">
      <c r="A172" s="11"/>
      <c r="B172" s="5"/>
    </row>
    <row r="173" spans="1:2">
      <c r="A173" s="11"/>
      <c r="B173" s="5"/>
    </row>
    <row r="174" spans="1:2">
      <c r="A174" s="11"/>
      <c r="B174" s="5"/>
    </row>
    <row r="175" spans="1:2">
      <c r="A175" s="11"/>
      <c r="B175" s="5"/>
    </row>
    <row r="176" spans="1:2">
      <c r="A176" s="11"/>
      <c r="B176" s="5"/>
    </row>
    <row r="177" spans="1:2">
      <c r="A177" s="11"/>
      <c r="B177" s="5"/>
    </row>
    <row r="178" spans="1:2">
      <c r="A178" s="11"/>
      <c r="B178" s="5"/>
    </row>
    <row r="179" spans="1:2">
      <c r="A179" s="11"/>
      <c r="B179" s="5"/>
    </row>
    <row r="180" spans="1:2">
      <c r="A180" s="11"/>
      <c r="B180" s="5"/>
    </row>
    <row r="181" spans="1:2">
      <c r="A181" s="11"/>
      <c r="B181" s="5"/>
    </row>
    <row r="182" spans="1:2">
      <c r="A182" s="11"/>
      <c r="B182" s="5"/>
    </row>
    <row r="183" spans="1:2">
      <c r="A183" s="11"/>
      <c r="B183" s="5"/>
    </row>
    <row r="184" spans="1:2">
      <c r="A184" s="11"/>
      <c r="B184" s="5"/>
    </row>
    <row r="185" spans="1:2">
      <c r="A185" s="11"/>
      <c r="B185" s="5"/>
    </row>
    <row r="186" spans="1:2">
      <c r="A186" s="11"/>
      <c r="B186" s="5"/>
    </row>
    <row r="187" spans="1:2">
      <c r="A187" s="11"/>
      <c r="B187" s="5"/>
    </row>
    <row r="188" spans="1:2">
      <c r="A188" s="11"/>
      <c r="B188" s="5"/>
    </row>
    <row r="189" spans="1:2">
      <c r="A189" s="11"/>
      <c r="B189" s="5"/>
    </row>
    <row r="190" spans="1:2">
      <c r="A190" s="11"/>
      <c r="B190" s="5"/>
    </row>
    <row r="191" spans="1:2">
      <c r="A191" s="11"/>
      <c r="B191" s="5"/>
    </row>
    <row r="192" spans="1:2">
      <c r="A192" s="11"/>
      <c r="B192" s="5"/>
    </row>
    <row r="193" spans="1:2">
      <c r="A193" s="11"/>
      <c r="B193" s="5"/>
    </row>
    <row r="194" spans="1:2">
      <c r="A194" s="11"/>
      <c r="B194" s="5"/>
    </row>
    <row r="195" spans="1:2">
      <c r="B195" s="5"/>
    </row>
    <row r="196" spans="1:2">
      <c r="B196" s="5"/>
    </row>
    <row r="197" spans="1:2">
      <c r="A197" s="11"/>
      <c r="B197" s="5"/>
    </row>
    <row r="198" spans="1:2">
      <c r="A198" s="11"/>
      <c r="B198" s="5"/>
    </row>
    <row r="199" spans="1:2">
      <c r="A199" s="11"/>
      <c r="B199" s="5"/>
    </row>
    <row r="200" spans="1:2">
      <c r="A200" s="11"/>
      <c r="B200" s="5"/>
    </row>
    <row r="201" spans="1:2">
      <c r="A201" s="11"/>
      <c r="B201" s="5"/>
    </row>
    <row r="202" spans="1:2">
      <c r="A202" s="11"/>
      <c r="B202" s="5"/>
    </row>
    <row r="203" spans="1:2">
      <c r="A203" s="11"/>
      <c r="B203" s="5"/>
    </row>
    <row r="204" spans="1:2">
      <c r="A204" s="11"/>
      <c r="B204" s="5"/>
    </row>
    <row r="205" spans="1:2">
      <c r="A205" s="11"/>
      <c r="B205" s="5"/>
    </row>
    <row r="206" spans="1:2">
      <c r="A206" s="11"/>
      <c r="B206" s="5"/>
    </row>
    <row r="207" spans="1:2">
      <c r="A207" s="11"/>
      <c r="B207" s="5"/>
    </row>
    <row r="208" spans="1:2">
      <c r="A208" s="11"/>
      <c r="B208" s="5"/>
    </row>
    <row r="209" spans="1:2">
      <c r="A209" s="11"/>
      <c r="B209" s="5"/>
    </row>
    <row r="210" spans="1:2">
      <c r="A210" s="11"/>
      <c r="B210" s="5"/>
    </row>
    <row r="211" spans="1:2">
      <c r="A211" s="11"/>
      <c r="B211" s="5"/>
    </row>
    <row r="212" spans="1:2">
      <c r="A212" s="11"/>
      <c r="B212" s="5"/>
    </row>
    <row r="213" spans="1:2">
      <c r="A213" s="11"/>
      <c r="B213" s="5"/>
    </row>
    <row r="214" spans="1:2">
      <c r="A214" s="11"/>
      <c r="B214" s="5"/>
    </row>
    <row r="215" spans="1:2">
      <c r="A215" s="11"/>
      <c r="B215" s="5"/>
    </row>
    <row r="216" spans="1:2">
      <c r="A216" s="11"/>
      <c r="B216" s="5"/>
    </row>
    <row r="217" spans="1:2">
      <c r="A217" s="11"/>
      <c r="B217" s="5"/>
    </row>
    <row r="218" spans="1:2">
      <c r="A218" s="11"/>
      <c r="B218" s="5"/>
    </row>
    <row r="219" spans="1:2">
      <c r="A219" s="11"/>
      <c r="B219" s="5"/>
    </row>
    <row r="220" spans="1:2">
      <c r="A220" s="11"/>
      <c r="B220" s="5"/>
    </row>
    <row r="221" spans="1:2">
      <c r="A221" s="11"/>
      <c r="B221" s="5"/>
    </row>
    <row r="222" spans="1:2">
      <c r="A222" s="11"/>
      <c r="B222" s="5"/>
    </row>
    <row r="223" spans="1:2">
      <c r="A223" s="11"/>
      <c r="B223" s="5"/>
    </row>
    <row r="224" spans="1:2">
      <c r="A224" s="11"/>
      <c r="B224" s="5"/>
    </row>
    <row r="225" spans="1:2">
      <c r="A225" s="11"/>
      <c r="B225" s="5"/>
    </row>
    <row r="226" spans="1:2">
      <c r="A226" s="11"/>
      <c r="B226" s="5"/>
    </row>
    <row r="227" spans="1:2">
      <c r="A227" s="11"/>
      <c r="B227" s="5"/>
    </row>
    <row r="228" spans="1:2">
      <c r="A228" s="11"/>
      <c r="B228" s="5"/>
    </row>
    <row r="229" spans="1:2">
      <c r="A229" s="11"/>
      <c r="B229" s="5"/>
    </row>
    <row r="230" spans="1:2">
      <c r="A230" s="11"/>
      <c r="B230" s="5"/>
    </row>
    <row r="231" spans="1:2">
      <c r="A231" s="11"/>
      <c r="B231" s="5"/>
    </row>
    <row r="232" spans="1:2">
      <c r="A232" s="11"/>
      <c r="B232" s="5"/>
    </row>
    <row r="233" spans="1:2">
      <c r="A233" s="11"/>
      <c r="B233" s="5"/>
    </row>
    <row r="234" spans="1:2">
      <c r="A234" s="11"/>
      <c r="B234" s="5"/>
    </row>
    <row r="235" spans="1:2">
      <c r="A235" s="11"/>
      <c r="B235" s="5"/>
    </row>
    <row r="236" spans="1:2">
      <c r="A236" s="11"/>
      <c r="B236" s="5"/>
    </row>
    <row r="237" spans="1:2">
      <c r="B237" s="5"/>
    </row>
    <row r="238" spans="1:2">
      <c r="B238" s="5"/>
    </row>
    <row r="239" spans="1:2">
      <c r="A239" s="11"/>
      <c r="B239" s="5"/>
    </row>
    <row r="240" spans="1:2">
      <c r="A240" s="11"/>
      <c r="B240" s="5"/>
    </row>
    <row r="241" spans="1:2">
      <c r="A241" s="11"/>
      <c r="B241" s="5"/>
    </row>
    <row r="242" spans="1:2">
      <c r="A242" s="11"/>
      <c r="B242" s="5"/>
    </row>
    <row r="243" spans="1:2">
      <c r="A243" s="11"/>
      <c r="B243" s="5"/>
    </row>
    <row r="244" spans="1:2">
      <c r="A244" s="11"/>
      <c r="B244" s="5"/>
    </row>
    <row r="245" spans="1:2">
      <c r="A245" s="11"/>
      <c r="B245" s="5"/>
    </row>
    <row r="246" spans="1:2">
      <c r="A246" s="11"/>
      <c r="B246" s="5"/>
    </row>
    <row r="247" spans="1:2">
      <c r="A247" s="11"/>
      <c r="B247" s="5"/>
    </row>
    <row r="248" spans="1:2">
      <c r="A248" s="11"/>
      <c r="B248" s="5"/>
    </row>
    <row r="249" spans="1:2">
      <c r="A249" s="11"/>
      <c r="B249" s="5"/>
    </row>
    <row r="250" spans="1:2">
      <c r="A250" s="11"/>
      <c r="B250" s="5"/>
    </row>
    <row r="251" spans="1:2">
      <c r="A251" s="11"/>
      <c r="B251" s="5"/>
    </row>
    <row r="252" spans="1:2">
      <c r="A252" s="11"/>
      <c r="B252" s="5"/>
    </row>
    <row r="253" spans="1:2">
      <c r="A253" s="11"/>
      <c r="B253" s="5"/>
    </row>
    <row r="254" spans="1:2">
      <c r="A254" s="11"/>
      <c r="B254" s="5"/>
    </row>
    <row r="255" spans="1:2">
      <c r="A255" s="11"/>
      <c r="B255" s="5"/>
    </row>
    <row r="256" spans="1:2">
      <c r="A256" s="11"/>
      <c r="B256" s="5"/>
    </row>
    <row r="257" spans="1:2">
      <c r="A257" s="11"/>
      <c r="B257" s="5"/>
    </row>
    <row r="258" spans="1:2">
      <c r="A258" s="11"/>
      <c r="B258" s="5"/>
    </row>
    <row r="259" spans="1:2">
      <c r="A259" s="11"/>
      <c r="B259" s="5"/>
    </row>
    <row r="260" spans="1:2">
      <c r="A260" s="11"/>
      <c r="B260" s="5"/>
    </row>
    <row r="261" spans="1:2">
      <c r="A261" s="11"/>
      <c r="B261" s="5"/>
    </row>
    <row r="262" spans="1:2">
      <c r="A262" s="11"/>
      <c r="B262" s="5"/>
    </row>
    <row r="263" spans="1:2">
      <c r="A263" s="11"/>
      <c r="B263" s="5"/>
    </row>
    <row r="264" spans="1:2">
      <c r="A264" s="11"/>
      <c r="B264" s="5"/>
    </row>
    <row r="265" spans="1:2">
      <c r="A265" s="11"/>
      <c r="B265" s="5"/>
    </row>
    <row r="266" spans="1:2">
      <c r="A266" s="11"/>
      <c r="B266" s="5"/>
    </row>
    <row r="267" spans="1:2">
      <c r="A267" s="11"/>
      <c r="B267" s="5"/>
    </row>
    <row r="268" spans="1:2">
      <c r="A268" s="11"/>
      <c r="B268" s="5"/>
    </row>
    <row r="269" spans="1:2">
      <c r="A269" s="11"/>
      <c r="B269" s="5"/>
    </row>
    <row r="270" spans="1:2">
      <c r="A270" s="11"/>
      <c r="B270" s="5"/>
    </row>
    <row r="271" spans="1:2">
      <c r="A271" s="11"/>
      <c r="B271" s="5"/>
    </row>
    <row r="272" spans="1:2">
      <c r="A272" s="11"/>
      <c r="B272" s="5"/>
    </row>
    <row r="273" spans="1:2">
      <c r="A273" s="11"/>
      <c r="B273" s="5"/>
    </row>
    <row r="274" spans="1:2">
      <c r="A274" s="11"/>
      <c r="B274" s="5"/>
    </row>
    <row r="275" spans="1:2">
      <c r="A275" s="11"/>
      <c r="B275" s="5"/>
    </row>
    <row r="276" spans="1:2">
      <c r="A276" s="11"/>
      <c r="B276" s="5"/>
    </row>
    <row r="277" spans="1:2">
      <c r="A277" s="11"/>
      <c r="B277" s="5"/>
    </row>
    <row r="278" spans="1:2">
      <c r="A278" s="11"/>
      <c r="B278" s="5"/>
    </row>
    <row r="279" spans="1:2">
      <c r="A279" s="11"/>
      <c r="B279" s="5"/>
    </row>
    <row r="280" spans="1:2">
      <c r="A280" s="11"/>
      <c r="B280" s="5"/>
    </row>
    <row r="281" spans="1:2">
      <c r="A281" s="11"/>
      <c r="B281" s="5"/>
    </row>
    <row r="282" spans="1:2">
      <c r="A282" s="11"/>
      <c r="B282" s="5"/>
    </row>
    <row r="283" spans="1:2">
      <c r="A283" s="10"/>
      <c r="B283" s="5"/>
    </row>
    <row r="284" spans="1:2">
      <c r="B284" s="5"/>
    </row>
    <row r="285" spans="1:2">
      <c r="A285" s="11"/>
      <c r="B285" s="5"/>
    </row>
    <row r="286" spans="1:2">
      <c r="A286" s="11"/>
      <c r="B286" s="5"/>
    </row>
    <row r="287" spans="1:2">
      <c r="A287" s="11"/>
      <c r="B287" s="5"/>
    </row>
    <row r="288" spans="1:2">
      <c r="A288" s="11"/>
      <c r="B288" s="5"/>
    </row>
    <row r="289" spans="1:2">
      <c r="A289" s="11"/>
      <c r="B289" s="5"/>
    </row>
    <row r="290" spans="1:2">
      <c r="A290" s="11"/>
      <c r="B290" s="5"/>
    </row>
    <row r="291" spans="1:2">
      <c r="A291" s="11"/>
      <c r="B291" s="5"/>
    </row>
    <row r="292" spans="1:2">
      <c r="A292" s="11"/>
      <c r="B292" s="5"/>
    </row>
    <row r="293" spans="1:2">
      <c r="A293" s="11"/>
      <c r="B293" s="5"/>
    </row>
    <row r="294" spans="1:2">
      <c r="A294" s="11"/>
      <c r="B294" s="5"/>
    </row>
    <row r="295" spans="1:2">
      <c r="A295" s="11"/>
      <c r="B295" s="5"/>
    </row>
    <row r="296" spans="1:2">
      <c r="A296" s="11"/>
      <c r="B296" s="5"/>
    </row>
    <row r="297" spans="1:2">
      <c r="A297" s="11"/>
      <c r="B297" s="5"/>
    </row>
    <row r="298" spans="1:2">
      <c r="A298" s="11"/>
      <c r="B298" s="5"/>
    </row>
    <row r="299" spans="1:2">
      <c r="A299" s="11"/>
      <c r="B299" s="5"/>
    </row>
    <row r="300" spans="1:2">
      <c r="A300" s="11"/>
      <c r="B300" s="5"/>
    </row>
    <row r="301" spans="1:2">
      <c r="A301" s="11"/>
      <c r="B301" s="5"/>
    </row>
    <row r="302" spans="1:2">
      <c r="A302" s="11"/>
      <c r="B302" s="5"/>
    </row>
    <row r="303" spans="1:2">
      <c r="A303" s="11"/>
      <c r="B303" s="5"/>
    </row>
    <row r="304" spans="1:2">
      <c r="A304" s="11"/>
      <c r="B304" s="5"/>
    </row>
    <row r="305" spans="1:2">
      <c r="A305" s="11"/>
      <c r="B305" s="5"/>
    </row>
    <row r="306" spans="1:2">
      <c r="A306" s="11"/>
      <c r="B306" s="5"/>
    </row>
    <row r="307" spans="1:2">
      <c r="A307" s="11"/>
      <c r="B307" s="5"/>
    </row>
    <row r="308" spans="1:2">
      <c r="A308" s="11"/>
      <c r="B308" s="5"/>
    </row>
    <row r="309" spans="1:2">
      <c r="A309" s="11"/>
      <c r="B309" s="5"/>
    </row>
    <row r="310" spans="1:2">
      <c r="A310" s="11"/>
      <c r="B310" s="5"/>
    </row>
    <row r="311" spans="1:2">
      <c r="A311" s="11"/>
      <c r="B311" s="5"/>
    </row>
    <row r="312" spans="1:2">
      <c r="A312" s="11"/>
      <c r="B312" s="5"/>
    </row>
    <row r="313" spans="1:2">
      <c r="A313" s="11"/>
      <c r="B313" s="5"/>
    </row>
    <row r="314" spans="1:2">
      <c r="A314" s="11"/>
      <c r="B314" s="5"/>
    </row>
    <row r="315" spans="1:2">
      <c r="A315" s="11"/>
      <c r="B315" s="5"/>
    </row>
    <row r="316" spans="1:2">
      <c r="A316" s="11"/>
      <c r="B316" s="5"/>
    </row>
    <row r="317" spans="1:2">
      <c r="A317" s="11"/>
      <c r="B317" s="5"/>
    </row>
    <row r="318" spans="1:2">
      <c r="A318" s="11"/>
      <c r="B318" s="5"/>
    </row>
    <row r="319" spans="1:2">
      <c r="A319" s="11"/>
      <c r="B319" s="5"/>
    </row>
    <row r="320" spans="1:2">
      <c r="A320" s="11"/>
      <c r="B320" s="5"/>
    </row>
    <row r="321" spans="1:2">
      <c r="A321" s="11"/>
      <c r="B321" s="5"/>
    </row>
    <row r="322" spans="1:2">
      <c r="A322" s="11"/>
      <c r="B322" s="5"/>
    </row>
    <row r="323" spans="1:2">
      <c r="A323" s="11"/>
      <c r="B323" s="5"/>
    </row>
    <row r="324" spans="1:2">
      <c r="A324" s="11"/>
      <c r="B324" s="5"/>
    </row>
    <row r="325" spans="1:2">
      <c r="A325" s="11"/>
      <c r="B325" s="5"/>
    </row>
    <row r="326" spans="1:2">
      <c r="A326" s="11"/>
      <c r="B326" s="5"/>
    </row>
    <row r="327" spans="1:2">
      <c r="A327" s="11"/>
      <c r="B327" s="5"/>
    </row>
    <row r="328" spans="1:2">
      <c r="A328" s="11"/>
      <c r="B328" s="5"/>
    </row>
    <row r="329" spans="1:2">
      <c r="A329" s="11"/>
      <c r="B329" s="5"/>
    </row>
    <row r="330" spans="1:2">
      <c r="A330" s="11"/>
      <c r="B330" s="5"/>
    </row>
    <row r="331" spans="1:2">
      <c r="A331" s="11"/>
      <c r="B331" s="5"/>
    </row>
    <row r="332" spans="1:2">
      <c r="A332" s="11"/>
      <c r="B332" s="5"/>
    </row>
    <row r="333" spans="1:2">
      <c r="A333" s="10"/>
      <c r="B333" s="5"/>
    </row>
    <row r="334" spans="1:2">
      <c r="B334" s="5"/>
    </row>
    <row r="335" spans="1:2">
      <c r="A335" s="11"/>
      <c r="B335" s="5"/>
    </row>
    <row r="336" spans="1:2">
      <c r="A336" s="11"/>
      <c r="B336" s="5"/>
    </row>
    <row r="337" spans="1:2">
      <c r="A337" s="11"/>
      <c r="B337" s="5"/>
    </row>
    <row r="338" spans="1:2">
      <c r="A338" s="11"/>
      <c r="B338" s="5"/>
    </row>
    <row r="339" spans="1:2">
      <c r="A339" s="11"/>
      <c r="B339" s="5"/>
    </row>
    <row r="340" spans="1:2">
      <c r="A340" s="11"/>
      <c r="B340" s="5"/>
    </row>
    <row r="341" spans="1:2">
      <c r="A341" s="11"/>
      <c r="B341" s="5"/>
    </row>
    <row r="342" spans="1:2">
      <c r="A342" s="11"/>
      <c r="B342" s="5"/>
    </row>
    <row r="343" spans="1:2">
      <c r="A343" s="11"/>
      <c r="B343" s="5"/>
    </row>
    <row r="344" spans="1:2">
      <c r="A344" s="11"/>
      <c r="B344" s="5"/>
    </row>
    <row r="345" spans="1:2">
      <c r="A345" s="11"/>
      <c r="B345" s="5"/>
    </row>
    <row r="346" spans="1:2">
      <c r="A346" s="11"/>
      <c r="B346" s="5"/>
    </row>
    <row r="347" spans="1:2">
      <c r="A347" s="11"/>
      <c r="B347" s="5"/>
    </row>
    <row r="348" spans="1:2">
      <c r="A348" s="11"/>
      <c r="B348" s="5"/>
    </row>
    <row r="349" spans="1:2">
      <c r="A349" s="11"/>
      <c r="B349" s="5"/>
    </row>
    <row r="350" spans="1:2">
      <c r="A350" s="11"/>
      <c r="B350" s="5"/>
    </row>
    <row r="351" spans="1:2">
      <c r="A351" s="11"/>
      <c r="B351" s="5"/>
    </row>
    <row r="352" spans="1:2">
      <c r="A352" s="11"/>
      <c r="B352" s="5"/>
    </row>
    <row r="353" spans="1:2">
      <c r="A353" s="11"/>
      <c r="B353" s="5"/>
    </row>
    <row r="354" spans="1:2">
      <c r="A354" s="11"/>
      <c r="B354" s="5"/>
    </row>
    <row r="355" spans="1:2">
      <c r="A355" s="11"/>
      <c r="B355" s="5"/>
    </row>
    <row r="356" spans="1:2">
      <c r="A356" s="11"/>
      <c r="B356" s="5"/>
    </row>
    <row r="357" spans="1:2">
      <c r="A357" s="11"/>
      <c r="B357" s="5"/>
    </row>
    <row r="358" spans="1:2">
      <c r="A358" s="11"/>
      <c r="B358" s="5"/>
    </row>
    <row r="359" spans="1:2">
      <c r="A359" s="11"/>
      <c r="B359" s="5"/>
    </row>
    <row r="360" spans="1:2">
      <c r="A360" s="11"/>
      <c r="B360" s="5"/>
    </row>
    <row r="361" spans="1:2">
      <c r="A361" s="11"/>
      <c r="B361" s="5"/>
    </row>
    <row r="362" spans="1:2">
      <c r="A362" s="11"/>
      <c r="B362" s="5"/>
    </row>
    <row r="363" spans="1:2">
      <c r="A363" s="11"/>
      <c r="B363" s="5"/>
    </row>
    <row r="364" spans="1:2">
      <c r="A364" s="11"/>
      <c r="B364" s="5"/>
    </row>
    <row r="365" spans="1:2">
      <c r="A365" s="11"/>
      <c r="B365" s="5"/>
    </row>
    <row r="366" spans="1:2">
      <c r="A366" s="11"/>
      <c r="B366" s="5"/>
    </row>
    <row r="367" spans="1:2">
      <c r="A367" s="11"/>
      <c r="B367" s="5"/>
    </row>
    <row r="368" spans="1:2">
      <c r="A368" s="11"/>
      <c r="B368" s="5"/>
    </row>
    <row r="369" spans="1:2">
      <c r="A369" s="11"/>
      <c r="B369" s="5"/>
    </row>
    <row r="370" spans="1:2">
      <c r="A370" s="11"/>
      <c r="B370" s="5"/>
    </row>
    <row r="371" spans="1:2">
      <c r="B371" s="5"/>
    </row>
    <row r="372" spans="1:2">
      <c r="B372" s="5"/>
    </row>
    <row r="373" spans="1:2">
      <c r="A373" s="11"/>
      <c r="B373" s="5"/>
    </row>
    <row r="374" spans="1:2">
      <c r="A374" s="11"/>
      <c r="B374" s="5"/>
    </row>
    <row r="375" spans="1:2">
      <c r="A375" s="11"/>
      <c r="B375" s="5"/>
    </row>
    <row r="376" spans="1:2">
      <c r="A376" s="11"/>
      <c r="B376" s="5"/>
    </row>
    <row r="377" spans="1:2">
      <c r="A377" s="11"/>
      <c r="B377" s="5"/>
    </row>
    <row r="378" spans="1:2">
      <c r="A378" s="11"/>
      <c r="B378" s="5"/>
    </row>
    <row r="379" spans="1:2">
      <c r="A379" s="11"/>
      <c r="B379" s="5"/>
    </row>
    <row r="380" spans="1:2">
      <c r="A380" s="11"/>
      <c r="B380" s="5"/>
    </row>
    <row r="381" spans="1:2">
      <c r="A381" s="11"/>
      <c r="B381" s="5"/>
    </row>
    <row r="382" spans="1:2">
      <c r="A382" s="11"/>
      <c r="B382" s="5"/>
    </row>
    <row r="383" spans="1:2">
      <c r="A383" s="11"/>
      <c r="B383" s="5"/>
    </row>
    <row r="384" spans="1:2">
      <c r="A384" s="11"/>
      <c r="B384" s="5"/>
    </row>
    <row r="385" spans="1:2">
      <c r="A385" s="11"/>
      <c r="B385" s="5"/>
    </row>
    <row r="386" spans="1:2">
      <c r="A386" s="11"/>
      <c r="B386" s="5"/>
    </row>
    <row r="387" spans="1:2">
      <c r="A387" s="11"/>
      <c r="B387" s="5"/>
    </row>
    <row r="388" spans="1:2">
      <c r="A388" s="11"/>
      <c r="B388" s="5"/>
    </row>
    <row r="389" spans="1:2">
      <c r="A389" s="11"/>
      <c r="B389" s="5"/>
    </row>
    <row r="390" spans="1:2">
      <c r="A390" s="11"/>
      <c r="B390" s="5"/>
    </row>
    <row r="391" spans="1:2">
      <c r="A391" s="11"/>
      <c r="B391" s="5"/>
    </row>
    <row r="392" spans="1:2">
      <c r="A392" s="11"/>
      <c r="B392" s="5"/>
    </row>
    <row r="393" spans="1:2">
      <c r="A393" s="11"/>
      <c r="B393" s="5"/>
    </row>
    <row r="394" spans="1:2">
      <c r="A394" s="11"/>
      <c r="B394" s="5"/>
    </row>
    <row r="395" spans="1:2">
      <c r="A395" s="11"/>
      <c r="B395" s="5"/>
    </row>
    <row r="396" spans="1:2">
      <c r="A396" s="11"/>
      <c r="B396" s="5"/>
    </row>
    <row r="397" spans="1:2">
      <c r="A397" s="11"/>
      <c r="B397" s="5"/>
    </row>
    <row r="398" spans="1:2">
      <c r="A398" s="11"/>
      <c r="B398" s="5"/>
    </row>
    <row r="399" spans="1:2">
      <c r="A399" s="11"/>
      <c r="B399" s="5"/>
    </row>
    <row r="400" spans="1:2">
      <c r="A400" s="11"/>
      <c r="B400" s="5"/>
    </row>
    <row r="401" spans="1:2">
      <c r="A401" s="11"/>
      <c r="B401" s="5"/>
    </row>
    <row r="402" spans="1:2">
      <c r="A402" s="11"/>
      <c r="B402" s="5"/>
    </row>
    <row r="403" spans="1:2">
      <c r="A403" s="11"/>
      <c r="B403" s="5"/>
    </row>
    <row r="404" spans="1:2">
      <c r="A404" s="11"/>
      <c r="B404" s="5"/>
    </row>
    <row r="405" spans="1:2">
      <c r="A405" s="11"/>
      <c r="B405" s="5"/>
    </row>
    <row r="406" spans="1:2">
      <c r="A406" s="11"/>
      <c r="B406" s="5"/>
    </row>
    <row r="407" spans="1:2">
      <c r="A407" s="11"/>
      <c r="B407" s="5"/>
    </row>
    <row r="408" spans="1:2">
      <c r="A408" s="11"/>
      <c r="B408" s="5"/>
    </row>
    <row r="409" spans="1:2">
      <c r="A409" s="11"/>
      <c r="B409" s="5"/>
    </row>
    <row r="410" spans="1:2">
      <c r="A410" s="11"/>
      <c r="B410" s="5"/>
    </row>
    <row r="411" spans="1:2">
      <c r="A411" s="11"/>
      <c r="B411" s="5"/>
    </row>
    <row r="412" spans="1:2">
      <c r="A412" s="11"/>
      <c r="B412" s="5"/>
    </row>
    <row r="413" spans="1:2">
      <c r="A413" s="11"/>
      <c r="B413" s="5"/>
    </row>
    <row r="414" spans="1:2">
      <c r="A414" s="11"/>
      <c r="B414" s="5"/>
    </row>
    <row r="415" spans="1:2">
      <c r="A415" s="11"/>
      <c r="B415" s="5"/>
    </row>
    <row r="416" spans="1:2">
      <c r="A416" s="11"/>
      <c r="B416" s="5"/>
    </row>
    <row r="417" spans="1:2">
      <c r="A417" s="10"/>
      <c r="B417" s="5"/>
    </row>
    <row r="418" spans="1:2">
      <c r="B418" s="5"/>
    </row>
    <row r="419" spans="1:2">
      <c r="A419" s="11"/>
      <c r="B419" s="5"/>
    </row>
    <row r="420" spans="1:2">
      <c r="A420" s="11"/>
      <c r="B420" s="5"/>
    </row>
    <row r="421" spans="1:2">
      <c r="A421" s="11"/>
      <c r="B421" s="5"/>
    </row>
    <row r="422" spans="1:2">
      <c r="A422" s="11"/>
      <c r="B422" s="5"/>
    </row>
    <row r="423" spans="1:2">
      <c r="A423" s="11"/>
      <c r="B423" s="5"/>
    </row>
    <row r="424" spans="1:2">
      <c r="A424" s="11"/>
      <c r="B424" s="5"/>
    </row>
    <row r="425" spans="1:2">
      <c r="A425" s="11"/>
      <c r="B425" s="5"/>
    </row>
    <row r="426" spans="1:2">
      <c r="A426" s="11"/>
      <c r="B426" s="5"/>
    </row>
    <row r="427" spans="1:2">
      <c r="A427" s="11"/>
      <c r="B427" s="5"/>
    </row>
    <row r="428" spans="1:2">
      <c r="A428" s="11"/>
      <c r="B428" s="5"/>
    </row>
    <row r="429" spans="1:2">
      <c r="A429" s="11"/>
      <c r="B429" s="5"/>
    </row>
    <row r="430" spans="1:2">
      <c r="A430" s="11"/>
      <c r="B430" s="5"/>
    </row>
    <row r="431" spans="1:2">
      <c r="A431" s="11"/>
      <c r="B431" s="5"/>
    </row>
    <row r="432" spans="1:2">
      <c r="A432" s="11"/>
      <c r="B432" s="5"/>
    </row>
    <row r="433" spans="1:2">
      <c r="A433" s="11"/>
      <c r="B433" s="5"/>
    </row>
    <row r="434" spans="1:2">
      <c r="A434" s="11"/>
      <c r="B434" s="5"/>
    </row>
    <row r="435" spans="1:2">
      <c r="A435" s="11"/>
      <c r="B435" s="5"/>
    </row>
    <row r="436" spans="1:2">
      <c r="A436" s="11"/>
      <c r="B436" s="5"/>
    </row>
    <row r="437" spans="1:2">
      <c r="A437" s="11"/>
      <c r="B437" s="5"/>
    </row>
    <row r="438" spans="1:2">
      <c r="A438" s="11"/>
      <c r="B438" s="5"/>
    </row>
    <row r="439" spans="1:2">
      <c r="A439" s="11"/>
      <c r="B439" s="5"/>
    </row>
    <row r="440" spans="1:2">
      <c r="A440" s="11"/>
      <c r="B440" s="5"/>
    </row>
    <row r="441" spans="1:2">
      <c r="A441" s="11"/>
      <c r="B441" s="5"/>
    </row>
    <row r="442" spans="1:2">
      <c r="A442" s="11"/>
      <c r="B442" s="5"/>
    </row>
    <row r="443" spans="1:2">
      <c r="A443" s="11"/>
      <c r="B443" s="5"/>
    </row>
    <row r="444" spans="1:2">
      <c r="A444" s="11"/>
      <c r="B444" s="5"/>
    </row>
    <row r="445" spans="1:2">
      <c r="A445" s="11"/>
      <c r="B445" s="5"/>
    </row>
    <row r="446" spans="1:2">
      <c r="A446" s="11"/>
      <c r="B446" s="5"/>
    </row>
    <row r="447" spans="1:2">
      <c r="A447" s="11"/>
      <c r="B447" s="5"/>
    </row>
    <row r="448" spans="1:2">
      <c r="A448" s="11"/>
      <c r="B448" s="5"/>
    </row>
    <row r="449" spans="1:2">
      <c r="A449" s="11"/>
      <c r="B449" s="5"/>
    </row>
    <row r="450" spans="1:2">
      <c r="A450" s="11"/>
      <c r="B450" s="5"/>
    </row>
    <row r="451" spans="1:2">
      <c r="A451" s="11"/>
      <c r="B451" s="5"/>
    </row>
    <row r="452" spans="1:2">
      <c r="A452" s="11"/>
      <c r="B452" s="5"/>
    </row>
    <row r="453" spans="1:2">
      <c r="A453" s="11"/>
      <c r="B453" s="5"/>
    </row>
    <row r="454" spans="1:2">
      <c r="A454" s="11"/>
      <c r="B454" s="5"/>
    </row>
    <row r="455" spans="1:2">
      <c r="A455" s="11"/>
      <c r="B455" s="5"/>
    </row>
    <row r="456" spans="1:2">
      <c r="A456" s="11"/>
      <c r="B456" s="5"/>
    </row>
    <row r="457" spans="1:2">
      <c r="A457" s="11"/>
      <c r="B457" s="5"/>
    </row>
    <row r="458" spans="1:2">
      <c r="A458" s="11"/>
      <c r="B458" s="5"/>
    </row>
  </sheetData>
  <sortState ref="A5:D476">
    <sortCondition ref="C5:C476"/>
    <sortCondition ref="D5:D476"/>
  </sortState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23"/>
  <sheetViews>
    <sheetView workbookViewId="0">
      <selection activeCell="N10" sqref="N10"/>
    </sheetView>
  </sheetViews>
  <sheetFormatPr defaultRowHeight="15"/>
  <sheetData>
    <row r="2" spans="2:7">
      <c r="B2">
        <v>1</v>
      </c>
      <c r="C2">
        <v>0.25</v>
      </c>
      <c r="E2">
        <v>1</v>
      </c>
      <c r="F2">
        <f>E2*E2</f>
        <v>1</v>
      </c>
      <c r="G2">
        <f>F2/F$22</f>
        <v>3.4843205574912892E-4</v>
      </c>
    </row>
    <row r="3" spans="2:7">
      <c r="B3">
        <v>2</v>
      </c>
      <c r="C3">
        <v>0.27500000000000002</v>
      </c>
      <c r="E3">
        <v>2</v>
      </c>
      <c r="F3">
        <f t="shared" ref="F3:F21" si="0">E3*E3</f>
        <v>4</v>
      </c>
      <c r="G3">
        <f t="shared" ref="G3:G21" si="1">F3/F$22</f>
        <v>1.3937282229965157E-3</v>
      </c>
    </row>
    <row r="4" spans="2:7">
      <c r="B4">
        <v>3</v>
      </c>
      <c r="C4">
        <v>0.32500000000000001</v>
      </c>
      <c r="E4">
        <v>3</v>
      </c>
      <c r="F4">
        <f t="shared" si="0"/>
        <v>9</v>
      </c>
      <c r="G4">
        <f t="shared" si="1"/>
        <v>3.1358885017421603E-3</v>
      </c>
    </row>
    <row r="5" spans="2:7">
      <c r="B5">
        <v>4</v>
      </c>
      <c r="C5">
        <v>0.4</v>
      </c>
      <c r="E5">
        <v>4</v>
      </c>
      <c r="F5">
        <f t="shared" si="0"/>
        <v>16</v>
      </c>
      <c r="G5">
        <f t="shared" si="1"/>
        <v>5.5749128919860627E-3</v>
      </c>
    </row>
    <row r="6" spans="2:7">
      <c r="B6">
        <v>5</v>
      </c>
      <c r="C6">
        <v>0.5</v>
      </c>
      <c r="E6">
        <v>5</v>
      </c>
      <c r="F6">
        <f t="shared" si="0"/>
        <v>25</v>
      </c>
      <c r="G6">
        <f t="shared" si="1"/>
        <v>8.7108013937282226E-3</v>
      </c>
    </row>
    <row r="7" spans="2:7">
      <c r="B7">
        <v>6</v>
      </c>
      <c r="C7">
        <v>0.625</v>
      </c>
      <c r="E7">
        <v>6</v>
      </c>
      <c r="F7">
        <f t="shared" si="0"/>
        <v>36</v>
      </c>
      <c r="G7">
        <f t="shared" si="1"/>
        <v>1.2543554006968641E-2</v>
      </c>
    </row>
    <row r="8" spans="2:7">
      <c r="B8">
        <v>7</v>
      </c>
      <c r="C8">
        <v>0.77500000000000002</v>
      </c>
      <c r="E8">
        <v>7</v>
      </c>
      <c r="F8">
        <f t="shared" si="0"/>
        <v>49</v>
      </c>
      <c r="G8">
        <f t="shared" si="1"/>
        <v>1.7073170731707318E-2</v>
      </c>
    </row>
    <row r="9" spans="2:7">
      <c r="B9">
        <v>8</v>
      </c>
      <c r="C9">
        <v>0.95</v>
      </c>
      <c r="E9">
        <v>8</v>
      </c>
      <c r="F9">
        <f t="shared" si="0"/>
        <v>64</v>
      </c>
      <c r="G9">
        <f t="shared" si="1"/>
        <v>2.2299651567944251E-2</v>
      </c>
    </row>
    <row r="10" spans="2:7">
      <c r="B10">
        <v>9</v>
      </c>
      <c r="C10">
        <v>1</v>
      </c>
      <c r="E10">
        <v>9</v>
      </c>
      <c r="F10">
        <f t="shared" si="0"/>
        <v>81</v>
      </c>
      <c r="G10">
        <f t="shared" si="1"/>
        <v>2.8222996515679444E-2</v>
      </c>
    </row>
    <row r="11" spans="2:7">
      <c r="B11">
        <v>10</v>
      </c>
      <c r="C11">
        <v>1</v>
      </c>
      <c r="E11">
        <v>10</v>
      </c>
      <c r="F11">
        <f t="shared" si="0"/>
        <v>100</v>
      </c>
      <c r="G11">
        <f t="shared" si="1"/>
        <v>3.484320557491289E-2</v>
      </c>
    </row>
    <row r="12" spans="2:7">
      <c r="B12">
        <v>11</v>
      </c>
      <c r="C12">
        <v>1</v>
      </c>
      <c r="E12">
        <v>11</v>
      </c>
      <c r="F12">
        <f t="shared" si="0"/>
        <v>121</v>
      </c>
      <c r="G12">
        <f t="shared" si="1"/>
        <v>4.2160278745644597E-2</v>
      </c>
    </row>
    <row r="13" spans="2:7">
      <c r="B13">
        <v>12</v>
      </c>
      <c r="C13">
        <v>1</v>
      </c>
      <c r="E13">
        <v>12</v>
      </c>
      <c r="F13">
        <f t="shared" si="0"/>
        <v>144</v>
      </c>
      <c r="G13">
        <f t="shared" si="1"/>
        <v>5.0174216027874564E-2</v>
      </c>
    </row>
    <row r="14" spans="2:7">
      <c r="B14">
        <v>13</v>
      </c>
      <c r="C14">
        <v>0.95</v>
      </c>
      <c r="E14">
        <v>13</v>
      </c>
      <c r="F14">
        <f t="shared" si="0"/>
        <v>169</v>
      </c>
      <c r="G14">
        <f t="shared" si="1"/>
        <v>5.8885017421602785E-2</v>
      </c>
    </row>
    <row r="15" spans="2:7">
      <c r="B15">
        <v>14</v>
      </c>
      <c r="C15">
        <v>0.77500000000000002</v>
      </c>
      <c r="E15">
        <v>14</v>
      </c>
      <c r="F15">
        <f t="shared" si="0"/>
        <v>196</v>
      </c>
      <c r="G15">
        <f t="shared" si="1"/>
        <v>6.8292682926829273E-2</v>
      </c>
    </row>
    <row r="16" spans="2:7">
      <c r="B16">
        <v>15</v>
      </c>
      <c r="C16">
        <v>0.625</v>
      </c>
      <c r="E16">
        <v>15</v>
      </c>
      <c r="F16">
        <f t="shared" si="0"/>
        <v>225</v>
      </c>
      <c r="G16">
        <f t="shared" si="1"/>
        <v>7.8397212543554001E-2</v>
      </c>
    </row>
    <row r="17" spans="2:7">
      <c r="B17">
        <v>16</v>
      </c>
      <c r="C17">
        <v>0.5</v>
      </c>
      <c r="E17">
        <v>16</v>
      </c>
      <c r="F17">
        <f t="shared" si="0"/>
        <v>256</v>
      </c>
      <c r="G17">
        <f t="shared" si="1"/>
        <v>8.9198606271777003E-2</v>
      </c>
    </row>
    <row r="18" spans="2:7">
      <c r="B18">
        <v>17</v>
      </c>
      <c r="C18">
        <v>0.4</v>
      </c>
      <c r="E18">
        <v>17</v>
      </c>
      <c r="F18">
        <f t="shared" si="0"/>
        <v>289</v>
      </c>
      <c r="G18">
        <f t="shared" si="1"/>
        <v>0.10069686411149825</v>
      </c>
    </row>
    <row r="19" spans="2:7">
      <c r="B19">
        <v>18</v>
      </c>
      <c r="C19">
        <v>0.32500000000000001</v>
      </c>
      <c r="E19">
        <v>18</v>
      </c>
      <c r="F19">
        <f t="shared" si="0"/>
        <v>324</v>
      </c>
      <c r="G19">
        <f t="shared" si="1"/>
        <v>0.11289198606271778</v>
      </c>
    </row>
    <row r="20" spans="2:7">
      <c r="B20">
        <v>19</v>
      </c>
      <c r="C20">
        <v>0.27500000000000002</v>
      </c>
      <c r="E20">
        <v>19</v>
      </c>
      <c r="F20">
        <f t="shared" si="0"/>
        <v>361</v>
      </c>
      <c r="G20">
        <f t="shared" si="1"/>
        <v>0.12578397212543554</v>
      </c>
    </row>
    <row r="21" spans="2:7">
      <c r="B21">
        <v>20</v>
      </c>
      <c r="C21">
        <v>0.25</v>
      </c>
      <c r="E21">
        <v>20</v>
      </c>
      <c r="F21">
        <f t="shared" si="0"/>
        <v>400</v>
      </c>
      <c r="G21">
        <f t="shared" si="1"/>
        <v>0.13937282229965156</v>
      </c>
    </row>
    <row r="22" spans="2:7">
      <c r="F22">
        <f>SUM(F2:F21)</f>
        <v>2870</v>
      </c>
    </row>
    <row r="23" spans="2:7">
      <c r="G23">
        <f>SUMPRODUCT(E2:E21,G2:G21)</f>
        <v>15.365853658536588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Характеристики</vt:lpstr>
      <vt:lpstr>Способности и классы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2018-01-14T00:39:38Z</dcterms:modified>
</cp:coreProperties>
</file>