
<file path=[Content_Types].xml><?xml version="1.0" encoding="utf-8"?>
<Types xmlns="http://schemas.openxmlformats.org/package/2006/content-types">
  <Default Extension="png" ContentType="image/pn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pivotCache/pivotCacheDefinition1.xml" ContentType="application/vnd.openxmlformats-officedocument.spreadsheetml.pivotCacheDefinition+xml"/>
  <Override PartName="/xl/pivotCache/pivotCacheRecords1.xml" ContentType="application/vnd.openxmlformats-officedocument.spreadsheetml.pivotCacheRecords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metadata.xml" ContentType="application/vnd.openxmlformats-officedocument.spreadsheetml.sheetMetadata+xml"/>
  <Override PartName="/xl/drawings/drawing1.xml" ContentType="application/vnd.openxmlformats-officedocument.drawing+xml"/>
  <Override PartName="/xl/drawings/drawing2.xml" ContentType="application/vnd.openxmlformats-officedocument.drawing+xml"/>
  <Override PartName="/xl/charts/chart1.xml" ContentType="application/vnd.openxmlformats-officedocument.drawingml.chart+xml"/>
  <Override PartName="/xl/charts/style1.xml" ContentType="application/vnd.ms-office.chartstyle+xml"/>
  <Override PartName="/xl/charts/colors1.xml" ContentType="application/vnd.ms-office.chartcolorstyle+xml"/>
  <Override PartName="/xl/pivotTables/pivotTable1.xml" ContentType="application/vnd.openxmlformats-officedocument.spreadsheetml.pivotTable+xml"/>
  <Override PartName="/xl/calcChain.xml" ContentType="application/vnd.openxmlformats-officedocument.spreadsheetml.calcChain+xml"/>
  <Override PartName="/customXml/itemProps1.xml" ContentType="application/vnd.openxmlformats-officedocument.customXmlProperties+xml"/>
  <Override PartName="/customXml/itemProps2.xml" ContentType="application/vnd.openxmlformats-officedocument.customXmlProperties+xml"/>
  <Override PartName="/customXml/itemProps3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611"/>
  <workbookPr hidePivotFieldList="1"/>
  <mc:AlternateContent xmlns:mc="http://schemas.openxmlformats.org/markup-compatibility/2006">
    <mc:Choice Requires="x15">
      <x15ac:absPath xmlns:x15ac="http://schemas.microsoft.com/office/spreadsheetml/2010/11/ac" url="/Users/joseferisgonzalez/Desktop/"/>
    </mc:Choice>
  </mc:AlternateContent>
  <xr:revisionPtr revIDLastSave="0" documentId="8_{0DCD3FCA-24E8-434C-B785-FAC92B6AAF01}" xr6:coauthVersionLast="47" xr6:coauthVersionMax="47" xr10:uidLastSave="{00000000-0000-0000-0000-000000000000}"/>
  <bookViews>
    <workbookView xWindow="4340" yWindow="760" windowWidth="20740" windowHeight="11160" activeTab="1" xr2:uid="{33A60CB9-C7B4-42F7-B397-3C36D1036264}"/>
  </bookViews>
  <sheets>
    <sheet name="Stepulation" sheetId="6" r:id="rId1"/>
    <sheet name="Model" sheetId="2" r:id="rId2"/>
    <sheet name="DATA" sheetId="3" r:id="rId3"/>
  </sheets>
  <definedNames>
    <definedName name="solver_adj" localSheetId="1" hidden="1">Model!$C$11:$F$11</definedName>
    <definedName name="solver_adj" localSheetId="0" hidden="1">Stepulation!$C$11:$F$11</definedName>
    <definedName name="solver_cvg" localSheetId="1" hidden="1">0.0001</definedName>
    <definedName name="solver_cvg" localSheetId="0" hidden="1">0.0001</definedName>
    <definedName name="solver_drv" localSheetId="1" hidden="1">2</definedName>
    <definedName name="solver_drv" localSheetId="0" hidden="1">2</definedName>
    <definedName name="solver_eng" localSheetId="1" hidden="1">2</definedName>
    <definedName name="solver_eng" localSheetId="0" hidden="1">2</definedName>
    <definedName name="solver_est" localSheetId="1" hidden="1">1</definedName>
    <definedName name="solver_est" localSheetId="0" hidden="1">1</definedName>
    <definedName name="solver_itr" localSheetId="1" hidden="1">2147483647</definedName>
    <definedName name="solver_itr" localSheetId="0" hidden="1">2147483647</definedName>
    <definedName name="solver_lhs1" localSheetId="1" hidden="1">Model!$C$11:$F$11</definedName>
    <definedName name="solver_lhs1" localSheetId="0" hidden="1">Stepulation!$C$13:$F$13</definedName>
    <definedName name="solver_lhs2" localSheetId="1" hidden="1">Model!$C$13:$F$13</definedName>
    <definedName name="solver_lhs2" localSheetId="0" hidden="1">Stepulation!$C$13:$F$13</definedName>
    <definedName name="solver_lhs3" localSheetId="1" hidden="1">Model!#REF!</definedName>
    <definedName name="solver_lhs3" localSheetId="0" hidden="1">Stepulation!#REF!</definedName>
    <definedName name="solver_lhs4" localSheetId="1" hidden="1">Model!#REF!</definedName>
    <definedName name="solver_lhs4" localSheetId="0" hidden="1">Stepulation!#REF!</definedName>
    <definedName name="solver_lhs5" localSheetId="1" hidden="1">Model!#REF!</definedName>
    <definedName name="solver_lhs5" localSheetId="0" hidden="1">Stepulation!#REF!</definedName>
    <definedName name="solver_mip" localSheetId="1" hidden="1">2147483647</definedName>
    <definedName name="solver_mip" localSheetId="0" hidden="1">2147483647</definedName>
    <definedName name="solver_mni" localSheetId="1" hidden="1">30</definedName>
    <definedName name="solver_mni" localSheetId="0" hidden="1">30</definedName>
    <definedName name="solver_mrt" localSheetId="1" hidden="1">0.075</definedName>
    <definedName name="solver_mrt" localSheetId="0" hidden="1">0.075</definedName>
    <definedName name="solver_msl" localSheetId="1" hidden="1">2</definedName>
    <definedName name="solver_msl" localSheetId="0" hidden="1">2</definedName>
    <definedName name="solver_neg" localSheetId="1" hidden="1">1</definedName>
    <definedName name="solver_neg" localSheetId="0" hidden="1">1</definedName>
    <definedName name="solver_nod" localSheetId="1" hidden="1">2147483647</definedName>
    <definedName name="solver_nod" localSheetId="0" hidden="1">2147483647</definedName>
    <definedName name="solver_num" localSheetId="1" hidden="1">2</definedName>
    <definedName name="solver_num" localSheetId="0" hidden="1">1</definedName>
    <definedName name="solver_nwt" localSheetId="1" hidden="1">1</definedName>
    <definedName name="solver_nwt" localSheetId="0" hidden="1">1</definedName>
    <definedName name="solver_opt" localSheetId="1" hidden="1">Model!$G$26</definedName>
    <definedName name="solver_opt" localSheetId="0" hidden="1">Stepulation!$G$26</definedName>
    <definedName name="solver_pre" localSheetId="1" hidden="1">0.000001</definedName>
    <definedName name="solver_pre" localSheetId="0" hidden="1">0.000001</definedName>
    <definedName name="solver_rbv" localSheetId="1" hidden="1">2</definedName>
    <definedName name="solver_rbv" localSheetId="0" hidden="1">2</definedName>
    <definedName name="solver_rel1" localSheetId="1" hidden="1">1</definedName>
    <definedName name="solver_rel1" localSheetId="0" hidden="1">3</definedName>
    <definedName name="solver_rel2" localSheetId="1" hidden="1">3</definedName>
    <definedName name="solver_rel2" localSheetId="0" hidden="1">3</definedName>
    <definedName name="solver_rel3" localSheetId="1" hidden="1">3</definedName>
    <definedName name="solver_rel3" localSheetId="0" hidden="1">3</definedName>
    <definedName name="solver_rel4" localSheetId="1" hidden="1">1</definedName>
    <definedName name="solver_rel4" localSheetId="0" hidden="1">1</definedName>
    <definedName name="solver_rel5" localSheetId="1" hidden="1">3</definedName>
    <definedName name="solver_rel5" localSheetId="0" hidden="1">3</definedName>
    <definedName name="solver_rhs1" localSheetId="1" hidden="1">Model!$C$16:$F$16</definedName>
    <definedName name="solver_rhs1" localSheetId="0" hidden="1">Stepulation!$C$15:$F$15</definedName>
    <definedName name="solver_rhs2" localSheetId="1" hidden="1">Model!$C$15:$F$15</definedName>
    <definedName name="solver_rhs2" localSheetId="0" hidden="1">Stepulation!$C$15:$F$15</definedName>
    <definedName name="solver_rhs3" localSheetId="1" hidden="1">0</definedName>
    <definedName name="solver_rhs3" localSheetId="0" hidden="1">0</definedName>
    <definedName name="solver_rhs4" localSheetId="1" hidden="1">Model!#REF!</definedName>
    <definedName name="solver_rhs4" localSheetId="0" hidden="1">Stepulation!#REF!</definedName>
    <definedName name="solver_rhs5" localSheetId="1" hidden="1">Model!#REF!</definedName>
    <definedName name="solver_rhs5" localSheetId="0" hidden="1">Stepulation!#REF!</definedName>
    <definedName name="solver_rlx" localSheetId="1" hidden="1">2</definedName>
    <definedName name="solver_rlx" localSheetId="0" hidden="1">2</definedName>
    <definedName name="solver_rsd" localSheetId="1" hidden="1">0</definedName>
    <definedName name="solver_rsd" localSheetId="0" hidden="1">0</definedName>
    <definedName name="solver_scl" localSheetId="1" hidden="1">2</definedName>
    <definedName name="solver_scl" localSheetId="0" hidden="1">2</definedName>
    <definedName name="solver_sho" localSheetId="1" hidden="1">2</definedName>
    <definedName name="solver_sho" localSheetId="0" hidden="1">2</definedName>
    <definedName name="solver_ssz" localSheetId="1" hidden="1">100</definedName>
    <definedName name="solver_ssz" localSheetId="0" hidden="1">100</definedName>
    <definedName name="solver_tim" localSheetId="1" hidden="1">2147483647</definedName>
    <definedName name="solver_tim" localSheetId="0" hidden="1">2147483647</definedName>
    <definedName name="solver_tol" localSheetId="1" hidden="1">0.01</definedName>
    <definedName name="solver_tol" localSheetId="0" hidden="1">0.01</definedName>
    <definedName name="solver_typ" localSheetId="1" hidden="1">2</definedName>
    <definedName name="solver_typ" localSheetId="0" hidden="1">2</definedName>
    <definedName name="solver_val" localSheetId="1" hidden="1">0</definedName>
    <definedName name="solver_val" localSheetId="0" hidden="1">0</definedName>
    <definedName name="solver_ver" localSheetId="1" hidden="1">3</definedName>
    <definedName name="solver_ver" localSheetId="0" hidden="1">3</definedName>
  </definedNames>
  <calcPr calcId="191029"/>
  <pivotCaches>
    <pivotCache cacheId="0" r:id="rId4"/>
  </pivotCaches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calcChain.xml><?xml version="1.0" encoding="utf-8"?>
<calcChain xmlns="http://schemas.openxmlformats.org/spreadsheetml/2006/main">
  <c r="G26" i="2" l="1"/>
  <c r="C10" i="6"/>
  <c r="F5" i="6"/>
  <c r="D5" i="6"/>
  <c r="E5" i="6" s="1"/>
  <c r="C5" i="6"/>
  <c r="F4" i="6"/>
  <c r="D4" i="6"/>
  <c r="E4" i="6" s="1"/>
  <c r="C4" i="6"/>
  <c r="F3" i="6"/>
  <c r="D3" i="6"/>
  <c r="E3" i="6" s="1"/>
  <c r="C3" i="6"/>
  <c r="F2" i="6"/>
  <c r="C20" i="6" s="1" a="1"/>
  <c r="D2" i="6"/>
  <c r="C12" i="6" s="1" a="1"/>
  <c r="C12" i="6" s="1"/>
  <c r="C13" i="6" s="1"/>
  <c r="C2" i="6"/>
  <c r="K3" i="2"/>
  <c r="K4" i="2"/>
  <c r="K5" i="2"/>
  <c r="K6" i="2"/>
  <c r="K7" i="2"/>
  <c r="K8" i="2"/>
  <c r="K9" i="2"/>
  <c r="K10" i="2"/>
  <c r="K11" i="2"/>
  <c r="K12" i="2"/>
  <c r="K13" i="2"/>
  <c r="K14" i="2"/>
  <c r="K15" i="2"/>
  <c r="K16" i="2"/>
  <c r="K17" i="2"/>
  <c r="K18" i="2"/>
  <c r="K19" i="2"/>
  <c r="K20" i="2"/>
  <c r="K21" i="2"/>
  <c r="K22" i="2"/>
  <c r="K23" i="2"/>
  <c r="K24" i="2"/>
  <c r="K25" i="2"/>
  <c r="K2" i="2"/>
  <c r="J3" i="2"/>
  <c r="J4" i="2"/>
  <c r="J5" i="2"/>
  <c r="J6" i="2"/>
  <c r="J7" i="2"/>
  <c r="J8" i="2"/>
  <c r="J9" i="2"/>
  <c r="J10" i="2"/>
  <c r="J11" i="2"/>
  <c r="J12" i="2"/>
  <c r="J13" i="2"/>
  <c r="J14" i="2"/>
  <c r="J15" i="2"/>
  <c r="J16" i="2"/>
  <c r="J17" i="2"/>
  <c r="J18" i="2"/>
  <c r="J19" i="2"/>
  <c r="J20" i="2"/>
  <c r="J21" i="2"/>
  <c r="J22" i="2"/>
  <c r="J23" i="2"/>
  <c r="J24" i="2"/>
  <c r="J25" i="2"/>
  <c r="J2" i="2"/>
  <c r="I2" i="2"/>
  <c r="I3" i="2"/>
  <c r="I4" i="2"/>
  <c r="I5" i="2"/>
  <c r="I6" i="2"/>
  <c r="I7" i="2"/>
  <c r="I8" i="2"/>
  <c r="I9" i="2"/>
  <c r="I10" i="2"/>
  <c r="I11" i="2"/>
  <c r="I12" i="2"/>
  <c r="I13" i="2"/>
  <c r="I14" i="2"/>
  <c r="I15" i="2"/>
  <c r="I16" i="2"/>
  <c r="I17" i="2"/>
  <c r="I18" i="2"/>
  <c r="I19" i="2"/>
  <c r="I20" i="2"/>
  <c r="I21" i="2"/>
  <c r="I22" i="2"/>
  <c r="I23" i="2"/>
  <c r="I24" i="2"/>
  <c r="I25" i="2"/>
  <c r="C10" i="2"/>
  <c r="F3" i="2"/>
  <c r="F4" i="2"/>
  <c r="F5" i="2"/>
  <c r="E4" i="2"/>
  <c r="D3" i="2"/>
  <c r="E3" i="2" s="1"/>
  <c r="D4" i="2"/>
  <c r="D5" i="2"/>
  <c r="E5" i="2" s="1"/>
  <c r="C3" i="2"/>
  <c r="C4" i="2"/>
  <c r="C5" i="2"/>
  <c r="F2" i="2"/>
  <c r="E2" i="2"/>
  <c r="D2" i="2"/>
  <c r="C2" i="2"/>
  <c r="C16" i="6" l="1" a="1"/>
  <c r="C16" i="6" s="1"/>
  <c r="C6" i="6"/>
  <c r="D23" i="6"/>
  <c r="E23" i="6"/>
  <c r="C20" i="6"/>
  <c r="C23" i="6" s="1"/>
  <c r="F23" i="6"/>
  <c r="C18" i="6"/>
  <c r="C24" i="6" s="1"/>
  <c r="D10" i="6"/>
  <c r="D6" i="6"/>
  <c r="E2" i="6"/>
  <c r="F6" i="6"/>
  <c r="E6" i="2"/>
  <c r="C20" i="2" a="1"/>
  <c r="C20" i="2" s="1"/>
  <c r="C23" i="2" s="1"/>
  <c r="C16" i="2" a="1"/>
  <c r="C16" i="2" s="1"/>
  <c r="D6" i="2"/>
  <c r="C6" i="2"/>
  <c r="F6" i="2"/>
  <c r="E23" i="2"/>
  <c r="C15" i="2" a="1"/>
  <c r="C15" i="2" s="1"/>
  <c r="C12" i="2" a="1"/>
  <c r="C12" i="2" s="1"/>
  <c r="C13" i="2" s="1"/>
  <c r="C15" i="6" l="1" a="1"/>
  <c r="C15" i="6" s="1"/>
  <c r="E6" i="6"/>
  <c r="D13" i="6"/>
  <c r="E10" i="6" s="1"/>
  <c r="F23" i="2"/>
  <c r="D23" i="2"/>
  <c r="C18" i="2"/>
  <c r="C24" i="2" s="1"/>
  <c r="D10" i="2"/>
  <c r="D18" i="6" l="1"/>
  <c r="D24" i="6" s="1"/>
  <c r="E13" i="6"/>
  <c r="F10" i="6" s="1"/>
  <c r="D13" i="2"/>
  <c r="E10" i="2" s="1"/>
  <c r="F13" i="6" l="1"/>
  <c r="F18" i="6" s="1"/>
  <c r="F24" i="6" s="1"/>
  <c r="E18" i="6"/>
  <c r="E24" i="6" s="1"/>
  <c r="G26" i="6" s="1"/>
  <c r="D18" i="2"/>
  <c r="D24" i="2" s="1"/>
  <c r="E13" i="2"/>
  <c r="F10" i="2" s="1"/>
  <c r="F13" i="2" l="1"/>
  <c r="F18" i="2" s="1"/>
  <c r="F24" i="2" s="1"/>
  <c r="E18" i="2"/>
  <c r="E24" i="2" s="1"/>
</calcChain>
</file>

<file path=xl/metadata.xml><?xml version="1.0" encoding="utf-8"?>
<metadata xmlns="http://schemas.openxmlformats.org/spreadsheetml/2006/main" xmlns:xda="http://schemas.microsoft.com/office/spreadsheetml/2017/dynamicarray">
  <metadataTypes count="1">
    <metadataType name="XLDAPR" minSupportedVersion="120000" copy="1" pasteAll="1" pasteValues="1" merge="1" splitFirst="1" rowColShift="1" clearFormats="1" clearComments="1" assign="1" coerce="1" cellMeta="1"/>
  </metadataTypes>
  <futureMetadata name="XLDAPR" count="1">
    <bk>
      <extLst>
        <ext uri="{bdbb8cdc-fa1e-496e-a857-3c3f30c029c3}">
          <xda:dynamicArrayProperties fDynamic="1" fCollapsed="0"/>
        </ext>
      </extLst>
    </bk>
  </futureMetadata>
  <cellMetadata count="1">
    <bk>
      <rc t="1" v="0"/>
    </bk>
  </cellMetadata>
</metadata>
</file>

<file path=xl/sharedStrings.xml><?xml version="1.0" encoding="utf-8"?>
<sst xmlns="http://schemas.openxmlformats.org/spreadsheetml/2006/main" count="59" uniqueCount="34">
  <si>
    <t>Beginning Inventory</t>
  </si>
  <si>
    <t>Monthly Production Cost</t>
  </si>
  <si>
    <t>Average Inventory</t>
  </si>
  <si>
    <t>year</t>
  </si>
  <si>
    <t>quarter</t>
  </si>
  <si>
    <t>capacity</t>
  </si>
  <si>
    <t>demand</t>
  </si>
  <si>
    <t>production_cost</t>
  </si>
  <si>
    <t>starting_inventory</t>
  </si>
  <si>
    <t>carry_cost</t>
  </si>
  <si>
    <t>safety_stock_pct</t>
  </si>
  <si>
    <t>Quarter</t>
  </si>
  <si>
    <t xml:space="preserve">Capacity </t>
  </si>
  <si>
    <t xml:space="preserve">Demand </t>
  </si>
  <si>
    <t>Safety Stock</t>
  </si>
  <si>
    <t>Production Cost</t>
  </si>
  <si>
    <t>Years</t>
  </si>
  <si>
    <t>Average</t>
  </si>
  <si>
    <t>Quarter 1</t>
  </si>
  <si>
    <t>Quarter 2</t>
  </si>
  <si>
    <t>Quarter 3</t>
  </si>
  <si>
    <t>Quarter 4</t>
  </si>
  <si>
    <t xml:space="preserve">Units Produced </t>
  </si>
  <si>
    <t xml:space="preserve">Units Demanded </t>
  </si>
  <si>
    <t>Ending Inventory</t>
  </si>
  <si>
    <t>Min inventory</t>
  </si>
  <si>
    <t>Max Production</t>
  </si>
  <si>
    <t xml:space="preserve">Unit Production Costs </t>
  </si>
  <si>
    <t>Unit Carrying Cost (1.49)</t>
  </si>
  <si>
    <t>Monthly carrying Cost</t>
  </si>
  <si>
    <t>Grand Total</t>
  </si>
  <si>
    <t>Average of capacity</t>
  </si>
  <si>
    <t>Average of demand</t>
  </si>
  <si>
    <t>Average of production_cost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</si>
</sst>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2">
    <numFmt numFmtId="43" formatCode="_(* #,##0.00_);_(* \(#,##0.00\);_(* &quot;-&quot;??_);_(@_)"/>
    <numFmt numFmtId="164" formatCode="_-&quot;£&quot;* #,##0.00_-;\-&quot;£&quot;* #,##0.00_-;_-&quot;£&quot;* &quot;-&quot;??_-;_-@_-"/>
  </numFmts>
  <fonts count="9" x14ac:knownFonts="1">
    <font>
      <sz val="11"/>
      <color theme="1"/>
      <name val="Aptos Narrow"/>
      <family val="2"/>
      <scheme val="minor"/>
    </font>
    <font>
      <sz val="10"/>
      <name val="Arial"/>
      <family val="2"/>
    </font>
    <font>
      <sz val="10"/>
      <name val="Arial"/>
      <family val="2"/>
    </font>
    <font>
      <sz val="10"/>
      <color rgb="FF000000"/>
      <name val="Helvetica Neue"/>
      <family val="2"/>
    </font>
    <font>
      <b/>
      <sz val="10"/>
      <color rgb="FF000000"/>
      <name val="Helvetica Neue"/>
      <family val="2"/>
    </font>
    <font>
      <sz val="11"/>
      <color theme="1"/>
      <name val="Aptos Narrow"/>
      <family val="2"/>
      <scheme val="minor"/>
    </font>
    <font>
      <b/>
      <sz val="11"/>
      <color theme="1"/>
      <name val="Aptos Narrow"/>
      <family val="2"/>
      <scheme val="minor"/>
    </font>
    <font>
      <sz val="11"/>
      <name val="Aptos Narrow"/>
      <family val="2"/>
      <scheme val="minor"/>
    </font>
    <font>
      <b/>
      <u val="singleAccounting"/>
      <sz val="11"/>
      <color theme="1"/>
      <name val="Aptos Narrow"/>
      <family val="2"/>
      <scheme val="minor"/>
    </font>
  </fonts>
  <fills count="10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  <fill>
      <patternFill patternType="solid">
        <fgColor theme="2" tint="-0.499984740745262"/>
        <bgColor indexed="64"/>
      </patternFill>
    </fill>
    <fill>
      <patternFill patternType="solid">
        <fgColor theme="4" tint="0.79998168889431442"/>
        <bgColor indexed="64"/>
      </patternFill>
    </fill>
    <fill>
      <patternFill patternType="solid">
        <fgColor theme="9" tint="0.79998168889431442"/>
        <bgColor indexed="64"/>
      </patternFill>
    </fill>
    <fill>
      <patternFill patternType="solid">
        <fgColor theme="3" tint="0.499984740745262"/>
        <bgColor indexed="64"/>
      </patternFill>
    </fill>
    <fill>
      <patternFill patternType="solid">
        <fgColor theme="7" tint="0.39997558519241921"/>
        <bgColor indexed="64"/>
      </patternFill>
    </fill>
    <fill>
      <patternFill patternType="solid">
        <fgColor theme="6" tint="0.39997558519241921"/>
        <bgColor indexed="64"/>
      </patternFill>
    </fill>
    <fill>
      <patternFill patternType="solid">
        <fgColor theme="3" tint="0.749992370372631"/>
        <bgColor indexed="64"/>
      </patternFill>
    </fill>
  </fills>
  <borders count="2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/>
      <top/>
      <bottom style="thick">
        <color indexed="64"/>
      </bottom>
      <diagonal/>
    </border>
    <border>
      <left/>
      <right style="thick">
        <color indexed="64"/>
      </right>
      <top/>
      <bottom style="thick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 style="thick">
        <color indexed="64"/>
      </right>
      <top style="thick">
        <color indexed="64"/>
      </top>
      <bottom style="thin">
        <color indexed="64"/>
      </bottom>
      <diagonal/>
    </border>
    <border>
      <left/>
      <right style="thick">
        <color indexed="64"/>
      </right>
      <top/>
      <bottom/>
      <diagonal/>
    </border>
    <border>
      <left style="thin">
        <color indexed="64"/>
      </left>
      <right style="thick">
        <color indexed="64"/>
      </right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ck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ck">
        <color indexed="64"/>
      </bottom>
      <diagonal/>
    </border>
    <border>
      <left style="thin">
        <color indexed="64"/>
      </left>
      <right style="thick">
        <color indexed="64"/>
      </right>
      <top style="thin">
        <color indexed="64"/>
      </top>
      <bottom style="thick">
        <color indexed="64"/>
      </bottom>
      <diagonal/>
    </border>
    <border>
      <left/>
      <right/>
      <top style="thick">
        <color indexed="64"/>
      </top>
      <bottom style="thick">
        <color indexed="64"/>
      </bottom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/>
      <right style="thin">
        <color indexed="64"/>
      </right>
      <top/>
      <bottom/>
      <diagonal/>
    </border>
    <border>
      <left style="thick">
        <color indexed="64"/>
      </left>
      <right style="thin">
        <color indexed="64"/>
      </right>
      <top style="thick">
        <color indexed="64"/>
      </top>
      <bottom style="thick">
        <color indexed="64"/>
      </bottom>
      <diagonal/>
    </border>
    <border>
      <left style="thin">
        <color indexed="64"/>
      </left>
      <right style="thin">
        <color indexed="64"/>
      </right>
      <top style="thick">
        <color indexed="64"/>
      </top>
      <bottom style="thick">
        <color indexed="64"/>
      </bottom>
      <diagonal/>
    </border>
    <border>
      <left style="thin">
        <color indexed="64"/>
      </left>
      <right style="thick">
        <color indexed="64"/>
      </right>
      <top style="thick">
        <color indexed="64"/>
      </top>
      <bottom style="thick">
        <color indexed="64"/>
      </bottom>
      <diagonal/>
    </border>
    <border>
      <left style="thin">
        <color indexed="64"/>
      </left>
      <right/>
      <top/>
      <bottom/>
      <diagonal/>
    </border>
    <border>
      <left style="thick">
        <color indexed="64"/>
      </left>
      <right style="thin">
        <color indexed="64"/>
      </right>
      <top style="thick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ck">
        <color indexed="64"/>
      </top>
      <bottom style="thin">
        <color indexed="64"/>
      </bottom>
      <diagonal/>
    </border>
    <border>
      <left style="thick">
        <color indexed="64"/>
      </left>
      <right style="thin">
        <color indexed="64"/>
      </right>
      <top style="thin">
        <color indexed="64"/>
      </top>
      <bottom style="thick">
        <color indexed="64"/>
      </bottom>
      <diagonal/>
    </border>
  </borders>
  <cellStyleXfs count="4">
    <xf numFmtId="0" fontId="0" fillId="0" borderId="0"/>
    <xf numFmtId="0" fontId="1" fillId="0" borderId="0"/>
    <xf numFmtId="43" fontId="2" fillId="0" borderId="0" applyFont="0" applyFill="0" applyBorder="0" applyAlignment="0" applyProtection="0"/>
    <xf numFmtId="164" fontId="5" fillId="0" borderId="0" applyFont="0" applyFill="0" applyBorder="0" applyAlignment="0" applyProtection="0"/>
  </cellStyleXfs>
  <cellXfs count="63">
    <xf numFmtId="0" fontId="0" fillId="0" borderId="0" xfId="0"/>
    <xf numFmtId="0" fontId="4" fillId="0" borderId="0" xfId="0" applyFont="1"/>
    <xf numFmtId="0" fontId="3" fillId="0" borderId="0" xfId="0" applyFont="1"/>
    <xf numFmtId="0" fontId="6" fillId="3" borderId="0" xfId="0" applyFont="1" applyFill="1"/>
    <xf numFmtId="1" fontId="0" fillId="0" borderId="0" xfId="0" applyNumberFormat="1"/>
    <xf numFmtId="2" fontId="0" fillId="0" borderId="0" xfId="0" applyNumberFormat="1"/>
    <xf numFmtId="0" fontId="0" fillId="3" borderId="0" xfId="0" applyFill="1"/>
    <xf numFmtId="1" fontId="0" fillId="4" borderId="0" xfId="0" applyNumberFormat="1" applyFill="1"/>
    <xf numFmtId="0" fontId="0" fillId="0" borderId="2" xfId="0" applyBorder="1"/>
    <xf numFmtId="0" fontId="0" fillId="0" borderId="3" xfId="0" applyBorder="1"/>
    <xf numFmtId="0" fontId="0" fillId="5" borderId="4" xfId="0" applyFill="1" applyBorder="1"/>
    <xf numFmtId="0" fontId="7" fillId="6" borderId="4" xfId="0" applyFont="1" applyFill="1" applyBorder="1"/>
    <xf numFmtId="0" fontId="0" fillId="7" borderId="4" xfId="0" applyFill="1" applyBorder="1"/>
    <xf numFmtId="0" fontId="0" fillId="8" borderId="5" xfId="0" applyFill="1" applyBorder="1"/>
    <xf numFmtId="0" fontId="0" fillId="0" borderId="6" xfId="0" applyBorder="1"/>
    <xf numFmtId="0" fontId="0" fillId="9" borderId="4" xfId="0" applyFill="1" applyBorder="1"/>
    <xf numFmtId="0" fontId="0" fillId="5" borderId="1" xfId="0" applyFill="1" applyBorder="1"/>
    <xf numFmtId="1" fontId="0" fillId="6" borderId="1" xfId="0" applyNumberFormat="1" applyFill="1" applyBorder="1"/>
    <xf numFmtId="1" fontId="0" fillId="7" borderId="1" xfId="0" applyNumberFormat="1" applyFill="1" applyBorder="1"/>
    <xf numFmtId="1" fontId="0" fillId="8" borderId="7" xfId="0" applyNumberFormat="1" applyFill="1" applyBorder="1"/>
    <xf numFmtId="0" fontId="0" fillId="9" borderId="8" xfId="0" applyFill="1" applyBorder="1"/>
    <xf numFmtId="0" fontId="0" fillId="6" borderId="1" xfId="0" applyFill="1" applyBorder="1"/>
    <xf numFmtId="0" fontId="0" fillId="7" borderId="1" xfId="0" applyFill="1" applyBorder="1"/>
    <xf numFmtId="0" fontId="0" fillId="8" borderId="7" xfId="0" applyFill="1" applyBorder="1"/>
    <xf numFmtId="1" fontId="0" fillId="5" borderId="1" xfId="0" applyNumberFormat="1" applyFill="1" applyBorder="1"/>
    <xf numFmtId="0" fontId="0" fillId="9" borderId="9" xfId="0" applyFill="1" applyBorder="1"/>
    <xf numFmtId="1" fontId="0" fillId="5" borderId="10" xfId="0" applyNumberFormat="1" applyFill="1" applyBorder="1"/>
    <xf numFmtId="1" fontId="0" fillId="6" borderId="10" xfId="0" applyNumberFormat="1" applyFill="1" applyBorder="1"/>
    <xf numFmtId="1" fontId="0" fillId="7" borderId="10" xfId="0" applyNumberFormat="1" applyFill="1" applyBorder="1"/>
    <xf numFmtId="1" fontId="0" fillId="8" borderId="11" xfId="0" applyNumberFormat="1" applyFill="1" applyBorder="1"/>
    <xf numFmtId="0" fontId="0" fillId="0" borderId="12" xfId="0" applyBorder="1"/>
    <xf numFmtId="1" fontId="0" fillId="5" borderId="13" xfId="0" applyNumberFormat="1" applyFill="1" applyBorder="1"/>
    <xf numFmtId="1" fontId="0" fillId="6" borderId="13" xfId="0" applyNumberFormat="1" applyFill="1" applyBorder="1"/>
    <xf numFmtId="1" fontId="0" fillId="7" borderId="13" xfId="0" applyNumberFormat="1" applyFill="1" applyBorder="1"/>
    <xf numFmtId="1" fontId="0" fillId="8" borderId="5" xfId="0" applyNumberFormat="1" applyFill="1" applyBorder="1"/>
    <xf numFmtId="0" fontId="0" fillId="0" borderId="14" xfId="0" applyBorder="1"/>
    <xf numFmtId="0" fontId="0" fillId="9" borderId="15" xfId="0" applyFill="1" applyBorder="1"/>
    <xf numFmtId="0" fontId="0" fillId="5" borderId="16" xfId="0" applyFill="1" applyBorder="1"/>
    <xf numFmtId="0" fontId="0" fillId="6" borderId="16" xfId="0" applyFill="1" applyBorder="1"/>
    <xf numFmtId="0" fontId="0" fillId="7" borderId="16" xfId="0" applyFill="1" applyBorder="1"/>
    <xf numFmtId="0" fontId="0" fillId="8" borderId="17" xfId="0" applyFill="1" applyBorder="1"/>
    <xf numFmtId="0" fontId="0" fillId="0" borderId="18" xfId="0" applyBorder="1"/>
    <xf numFmtId="0" fontId="0" fillId="9" borderId="19" xfId="0" applyFill="1" applyBorder="1"/>
    <xf numFmtId="2" fontId="0" fillId="5" borderId="20" xfId="0" applyNumberFormat="1" applyFill="1" applyBorder="1"/>
    <xf numFmtId="2" fontId="0" fillId="6" borderId="20" xfId="0" applyNumberFormat="1" applyFill="1" applyBorder="1"/>
    <xf numFmtId="2" fontId="0" fillId="7" borderId="20" xfId="0" applyNumberFormat="1" applyFill="1" applyBorder="1"/>
    <xf numFmtId="2" fontId="0" fillId="8" borderId="5" xfId="0" applyNumberFormat="1" applyFill="1" applyBorder="1"/>
    <xf numFmtId="0" fontId="0" fillId="9" borderId="21" xfId="0" applyFill="1" applyBorder="1"/>
    <xf numFmtId="2" fontId="0" fillId="5" borderId="10" xfId="0" applyNumberFormat="1" applyFill="1" applyBorder="1"/>
    <xf numFmtId="2" fontId="0" fillId="6" borderId="10" xfId="0" applyNumberFormat="1" applyFill="1" applyBorder="1"/>
    <xf numFmtId="2" fontId="0" fillId="7" borderId="10" xfId="0" applyNumberFormat="1" applyFill="1" applyBorder="1"/>
    <xf numFmtId="2" fontId="0" fillId="8" borderId="11" xfId="0" applyNumberFormat="1" applyFill="1" applyBorder="1"/>
    <xf numFmtId="0" fontId="0" fillId="5" borderId="20" xfId="0" applyFill="1" applyBorder="1"/>
    <xf numFmtId="0" fontId="0" fillId="6" borderId="20" xfId="0" applyFill="1" applyBorder="1"/>
    <xf numFmtId="0" fontId="0" fillId="7" borderId="20" xfId="0" applyFill="1" applyBorder="1"/>
    <xf numFmtId="0" fontId="0" fillId="5" borderId="10" xfId="0" applyFill="1" applyBorder="1"/>
    <xf numFmtId="0" fontId="0" fillId="6" borderId="10" xfId="0" applyFill="1" applyBorder="1"/>
    <xf numFmtId="0" fontId="0" fillId="7" borderId="10" xfId="0" applyFill="1" applyBorder="1"/>
    <xf numFmtId="0" fontId="0" fillId="8" borderId="11" xfId="0" applyFill="1" applyBorder="1"/>
    <xf numFmtId="164" fontId="8" fillId="2" borderId="0" xfId="3" applyFont="1" applyFill="1"/>
    <xf numFmtId="0" fontId="0" fillId="0" borderId="0" xfId="0" pivotButton="1" applyAlignment="1">
      <alignment horizontal="center"/>
    </xf>
    <xf numFmtId="0" fontId="0" fillId="0" borderId="0" xfId="0" applyAlignment="1">
      <alignment horizontal="center"/>
    </xf>
    <xf numFmtId="2" fontId="0" fillId="0" borderId="0" xfId="0" applyNumberFormat="1" applyAlignment="1">
      <alignment horizontal="center"/>
    </xf>
  </cellXfs>
  <cellStyles count="4">
    <cellStyle name="Comma 2" xfId="2" xr:uid="{475C9F5F-5DB6-4E92-89E9-C080ED4DD703}"/>
    <cellStyle name="Currency" xfId="3" builtinId="4"/>
    <cellStyle name="Normal" xfId="0" builtinId="0"/>
    <cellStyle name="Normal 2" xfId="1" xr:uid="{BF602674-D8D2-4B2D-BEEC-C10B57558D7D}"/>
  </cellStyles>
  <dxfs count="7">
    <dxf>
      <numFmt numFmtId="2" formatCode="0.00"/>
    </dxf>
    <dxf>
      <alignment horizontal="center"/>
    </dxf>
    <dxf>
      <alignment horizontal="center"/>
    </dxf>
    <dxf>
      <alignment horizontal="center"/>
    </dxf>
    <dxf>
      <alignment horizontal="center"/>
    </dxf>
    <dxf>
      <alignment horizontal="center"/>
    </dxf>
    <dxf>
      <alignment horizontal="center"/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heetMetadata" Target="metadata.xml"/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12" Type="http://schemas.openxmlformats.org/officeDocument/2006/relationships/customXml" Target="../customXml/item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11" Type="http://schemas.openxmlformats.org/officeDocument/2006/relationships/customXml" Target="../customXml/item2.xml"/><Relationship Id="rId5" Type="http://schemas.openxmlformats.org/officeDocument/2006/relationships/theme" Target="theme/theme1.xml"/><Relationship Id="rId10" Type="http://schemas.openxmlformats.org/officeDocument/2006/relationships/customXml" Target="../customXml/item1.xml"/><Relationship Id="rId4" Type="http://schemas.openxmlformats.org/officeDocument/2006/relationships/pivotCacheDefinition" Target="pivotCache/pivotCacheDefinition1.xml"/><Relationship Id="rId9" Type="http://schemas.openxmlformats.org/officeDocument/2006/relationships/calcChain" Target="calcChain.xml"/></Relationships>
</file>

<file path=xl/charts/_rels/chart1.xml.rels><?xml version="1.0" encoding="UTF-8" standalone="yes"?>
<Relationships xmlns="http://schemas.openxmlformats.org/package/2006/relationships"><Relationship Id="rId2" Type="http://schemas.microsoft.com/office/2011/relationships/chartColorStyle" Target="colors1.xml"/><Relationship Id="rId1" Type="http://schemas.microsoft.com/office/2011/relationships/chartStyle" Target="style1.xml"/></Relationships>
</file>

<file path=xl/charts/chart1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 rot="0" spcFirstLastPara="1" vertOverflow="ellipsis" vert="horz" wrap="square" anchor="ctr" anchorCtr="1"/>
          <a:lstStyle/>
          <a:p>
            <a:pPr>
              <a:defRPr sz="1400" b="0" i="0" u="none" strike="noStrike" kern="1200" spc="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r>
              <a:rPr lang="en-US" sz="1600">
                <a:solidFill>
                  <a:schemeClr val="tx1"/>
                </a:solidFill>
              </a:rPr>
              <a:t>Yearly</a:t>
            </a:r>
            <a:r>
              <a:rPr lang="en-US" sz="1600" baseline="0">
                <a:solidFill>
                  <a:schemeClr val="tx1"/>
                </a:solidFill>
              </a:rPr>
              <a:t> Averages</a:t>
            </a:r>
            <a:endParaRPr lang="en-US" sz="1600">
              <a:solidFill>
                <a:schemeClr val="tx1"/>
              </a:solidFill>
            </a:endParaRPr>
          </a:p>
        </c:rich>
      </c:tx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title>
    <c:autoTitleDeleted val="0"/>
    <c:plotArea>
      <c:layout/>
      <c:barChart>
        <c:barDir val="col"/>
        <c:grouping val="clustered"/>
        <c:varyColors val="0"/>
        <c:ser>
          <c:idx val="0"/>
          <c:order val="0"/>
          <c:tx>
            <c:strRef>
              <c:f>Model!$I$1</c:f>
              <c:strCache>
                <c:ptCount val="1"/>
                <c:pt idx="0">
                  <c:v>Capacity </c:v>
                </c:pt>
              </c:strCache>
            </c:strRef>
          </c:tx>
          <c:spPr>
            <a:solidFill>
              <a:schemeClr val="accent1"/>
            </a:solidFill>
            <a:ln>
              <a:noFill/>
            </a:ln>
            <a:effectLst/>
          </c:spPr>
          <c:invertIfNegative val="0"/>
          <c:cat>
            <c:numRef>
              <c:f>Model!$H$2:$H$25</c:f>
              <c:numCache>
                <c:formatCode>General</c:formatCode>
                <c:ptCount val="24"/>
                <c:pt idx="0">
                  <c:v>2000</c:v>
                </c:pt>
                <c:pt idx="1">
                  <c:v>2001</c:v>
                </c:pt>
                <c:pt idx="2">
                  <c:v>2002</c:v>
                </c:pt>
                <c:pt idx="3">
                  <c:v>2003</c:v>
                </c:pt>
                <c:pt idx="4">
                  <c:v>2004</c:v>
                </c:pt>
                <c:pt idx="5">
                  <c:v>2005</c:v>
                </c:pt>
                <c:pt idx="6">
                  <c:v>2006</c:v>
                </c:pt>
                <c:pt idx="7">
                  <c:v>2007</c:v>
                </c:pt>
                <c:pt idx="8">
                  <c:v>2008</c:v>
                </c:pt>
                <c:pt idx="9">
                  <c:v>2009</c:v>
                </c:pt>
                <c:pt idx="10">
                  <c:v>2010</c:v>
                </c:pt>
                <c:pt idx="11">
                  <c:v>2011</c:v>
                </c:pt>
                <c:pt idx="12">
                  <c:v>2012</c:v>
                </c:pt>
                <c:pt idx="13">
                  <c:v>2013</c:v>
                </c:pt>
                <c:pt idx="14">
                  <c:v>2014</c:v>
                </c:pt>
                <c:pt idx="15">
                  <c:v>2015</c:v>
                </c:pt>
                <c:pt idx="16">
                  <c:v>2016</c:v>
                </c:pt>
                <c:pt idx="17">
                  <c:v>2017</c:v>
                </c:pt>
                <c:pt idx="18">
                  <c:v>2018</c:v>
                </c:pt>
                <c:pt idx="19">
                  <c:v>2019</c:v>
                </c:pt>
                <c:pt idx="20">
                  <c:v>2020</c:v>
                </c:pt>
                <c:pt idx="21">
                  <c:v>2021</c:v>
                </c:pt>
                <c:pt idx="22">
                  <c:v>2022</c:v>
                </c:pt>
                <c:pt idx="23">
                  <c:v>2023</c:v>
                </c:pt>
              </c:numCache>
            </c:numRef>
          </c:cat>
          <c:val>
            <c:numRef>
              <c:f>Model!$I$2:$I$25</c:f>
              <c:numCache>
                <c:formatCode>General</c:formatCode>
                <c:ptCount val="24"/>
                <c:pt idx="0">
                  <c:v>361.04</c:v>
                </c:pt>
                <c:pt idx="1">
                  <c:v>419.37249999999995</c:v>
                </c:pt>
                <c:pt idx="2">
                  <c:v>414.27250000000004</c:v>
                </c:pt>
                <c:pt idx="3">
                  <c:v>404.8175</c:v>
                </c:pt>
                <c:pt idx="4">
                  <c:v>408.82249999999999</c:v>
                </c:pt>
                <c:pt idx="5">
                  <c:v>440.69749999999999</c:v>
                </c:pt>
                <c:pt idx="6">
                  <c:v>519.07500000000005</c:v>
                </c:pt>
                <c:pt idx="7">
                  <c:v>469.65499999999997</c:v>
                </c:pt>
                <c:pt idx="8">
                  <c:v>435.41</c:v>
                </c:pt>
                <c:pt idx="9">
                  <c:v>514.495</c:v>
                </c:pt>
                <c:pt idx="10">
                  <c:v>479.72500000000002</c:v>
                </c:pt>
                <c:pt idx="11">
                  <c:v>478.04750000000001</c:v>
                </c:pt>
                <c:pt idx="12">
                  <c:v>436.87750000000005</c:v>
                </c:pt>
                <c:pt idx="13">
                  <c:v>523.47249999999997</c:v>
                </c:pt>
                <c:pt idx="14">
                  <c:v>545.38499999999999</c:v>
                </c:pt>
                <c:pt idx="15">
                  <c:v>508.47500000000002</c:v>
                </c:pt>
                <c:pt idx="16">
                  <c:v>581.62000000000012</c:v>
                </c:pt>
                <c:pt idx="17">
                  <c:v>586.08500000000004</c:v>
                </c:pt>
                <c:pt idx="18">
                  <c:v>586.69749999999999</c:v>
                </c:pt>
                <c:pt idx="19">
                  <c:v>594.04500000000007</c:v>
                </c:pt>
                <c:pt idx="20">
                  <c:v>612.495</c:v>
                </c:pt>
                <c:pt idx="21">
                  <c:v>610.83000000000004</c:v>
                </c:pt>
                <c:pt idx="22">
                  <c:v>628.29250000000002</c:v>
                </c:pt>
                <c:pt idx="23">
                  <c:v>596.29250000000002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0-8CB6-427A-83D3-140BF9097793}"/>
            </c:ext>
          </c:extLst>
        </c:ser>
        <c:ser>
          <c:idx val="1"/>
          <c:order val="1"/>
          <c:tx>
            <c:strRef>
              <c:f>Model!$J$1</c:f>
              <c:strCache>
                <c:ptCount val="1"/>
                <c:pt idx="0">
                  <c:v>Demand </c:v>
                </c:pt>
              </c:strCache>
            </c:strRef>
          </c:tx>
          <c:spPr>
            <a:solidFill>
              <a:schemeClr val="accent2"/>
            </a:solidFill>
            <a:ln>
              <a:noFill/>
            </a:ln>
            <a:effectLst/>
          </c:spPr>
          <c:invertIfNegative val="0"/>
          <c:cat>
            <c:numRef>
              <c:f>Model!$H$2:$H$25</c:f>
              <c:numCache>
                <c:formatCode>General</c:formatCode>
                <c:ptCount val="24"/>
                <c:pt idx="0">
                  <c:v>2000</c:v>
                </c:pt>
                <c:pt idx="1">
                  <c:v>2001</c:v>
                </c:pt>
                <c:pt idx="2">
                  <c:v>2002</c:v>
                </c:pt>
                <c:pt idx="3">
                  <c:v>2003</c:v>
                </c:pt>
                <c:pt idx="4">
                  <c:v>2004</c:v>
                </c:pt>
                <c:pt idx="5">
                  <c:v>2005</c:v>
                </c:pt>
                <c:pt idx="6">
                  <c:v>2006</c:v>
                </c:pt>
                <c:pt idx="7">
                  <c:v>2007</c:v>
                </c:pt>
                <c:pt idx="8">
                  <c:v>2008</c:v>
                </c:pt>
                <c:pt idx="9">
                  <c:v>2009</c:v>
                </c:pt>
                <c:pt idx="10">
                  <c:v>2010</c:v>
                </c:pt>
                <c:pt idx="11">
                  <c:v>2011</c:v>
                </c:pt>
                <c:pt idx="12">
                  <c:v>2012</c:v>
                </c:pt>
                <c:pt idx="13">
                  <c:v>2013</c:v>
                </c:pt>
                <c:pt idx="14">
                  <c:v>2014</c:v>
                </c:pt>
                <c:pt idx="15">
                  <c:v>2015</c:v>
                </c:pt>
                <c:pt idx="16">
                  <c:v>2016</c:v>
                </c:pt>
                <c:pt idx="17">
                  <c:v>2017</c:v>
                </c:pt>
                <c:pt idx="18">
                  <c:v>2018</c:v>
                </c:pt>
                <c:pt idx="19">
                  <c:v>2019</c:v>
                </c:pt>
                <c:pt idx="20">
                  <c:v>2020</c:v>
                </c:pt>
                <c:pt idx="21">
                  <c:v>2021</c:v>
                </c:pt>
                <c:pt idx="22">
                  <c:v>2022</c:v>
                </c:pt>
                <c:pt idx="23">
                  <c:v>2023</c:v>
                </c:pt>
              </c:numCache>
            </c:numRef>
          </c:cat>
          <c:val>
            <c:numRef>
              <c:f>Model!$J$2:$J$25</c:f>
              <c:numCache>
                <c:formatCode>General</c:formatCode>
                <c:ptCount val="24"/>
                <c:pt idx="0">
                  <c:v>839.8075</c:v>
                </c:pt>
                <c:pt idx="1">
                  <c:v>562.48249999999996</c:v>
                </c:pt>
                <c:pt idx="2">
                  <c:v>736.43</c:v>
                </c:pt>
                <c:pt idx="3">
                  <c:v>770.09249999999997</c:v>
                </c:pt>
                <c:pt idx="4">
                  <c:v>791.80000000000007</c:v>
                </c:pt>
                <c:pt idx="5">
                  <c:v>741.995</c:v>
                </c:pt>
                <c:pt idx="6">
                  <c:v>771.04250000000002</c:v>
                </c:pt>
                <c:pt idx="7">
                  <c:v>545.64250000000004</c:v>
                </c:pt>
                <c:pt idx="8">
                  <c:v>570.8075</c:v>
                </c:pt>
                <c:pt idx="9">
                  <c:v>662.60750000000007</c:v>
                </c:pt>
                <c:pt idx="10">
                  <c:v>654.97</c:v>
                </c:pt>
                <c:pt idx="11">
                  <c:v>679.44499999999994</c:v>
                </c:pt>
                <c:pt idx="12">
                  <c:v>634.48749999999995</c:v>
                </c:pt>
                <c:pt idx="13">
                  <c:v>492.82499999999999</c:v>
                </c:pt>
                <c:pt idx="14">
                  <c:v>612.50249999999994</c:v>
                </c:pt>
                <c:pt idx="15">
                  <c:v>533.8075</c:v>
                </c:pt>
                <c:pt idx="16">
                  <c:v>531.84749999999997</c:v>
                </c:pt>
                <c:pt idx="17">
                  <c:v>538.44749999999999</c:v>
                </c:pt>
                <c:pt idx="18">
                  <c:v>447.90499999999997</c:v>
                </c:pt>
                <c:pt idx="19">
                  <c:v>537.09999999999991</c:v>
                </c:pt>
                <c:pt idx="20">
                  <c:v>532.3075</c:v>
                </c:pt>
                <c:pt idx="21">
                  <c:v>498.82499999999999</c:v>
                </c:pt>
                <c:pt idx="22">
                  <c:v>509.9</c:v>
                </c:pt>
                <c:pt idx="23">
                  <c:v>514.93999999999994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1-8CB6-427A-83D3-140BF9097793}"/>
            </c:ext>
          </c:extLst>
        </c:ser>
        <c:ser>
          <c:idx val="2"/>
          <c:order val="2"/>
          <c:tx>
            <c:strRef>
              <c:f>Model!$K$1</c:f>
              <c:strCache>
                <c:ptCount val="1"/>
                <c:pt idx="0">
                  <c:v>Production Cost</c:v>
                </c:pt>
              </c:strCache>
            </c:strRef>
          </c:tx>
          <c:spPr>
            <a:solidFill>
              <a:schemeClr val="accent3"/>
            </a:solidFill>
            <a:ln>
              <a:noFill/>
            </a:ln>
            <a:effectLst/>
          </c:spPr>
          <c:invertIfNegative val="0"/>
          <c:cat>
            <c:numRef>
              <c:f>Model!$H$2:$H$25</c:f>
              <c:numCache>
                <c:formatCode>General</c:formatCode>
                <c:ptCount val="24"/>
                <c:pt idx="0">
                  <c:v>2000</c:v>
                </c:pt>
                <c:pt idx="1">
                  <c:v>2001</c:v>
                </c:pt>
                <c:pt idx="2">
                  <c:v>2002</c:v>
                </c:pt>
                <c:pt idx="3">
                  <c:v>2003</c:v>
                </c:pt>
                <c:pt idx="4">
                  <c:v>2004</c:v>
                </c:pt>
                <c:pt idx="5">
                  <c:v>2005</c:v>
                </c:pt>
                <c:pt idx="6">
                  <c:v>2006</c:v>
                </c:pt>
                <c:pt idx="7">
                  <c:v>2007</c:v>
                </c:pt>
                <c:pt idx="8">
                  <c:v>2008</c:v>
                </c:pt>
                <c:pt idx="9">
                  <c:v>2009</c:v>
                </c:pt>
                <c:pt idx="10">
                  <c:v>2010</c:v>
                </c:pt>
                <c:pt idx="11">
                  <c:v>2011</c:v>
                </c:pt>
                <c:pt idx="12">
                  <c:v>2012</c:v>
                </c:pt>
                <c:pt idx="13">
                  <c:v>2013</c:v>
                </c:pt>
                <c:pt idx="14">
                  <c:v>2014</c:v>
                </c:pt>
                <c:pt idx="15">
                  <c:v>2015</c:v>
                </c:pt>
                <c:pt idx="16">
                  <c:v>2016</c:v>
                </c:pt>
                <c:pt idx="17">
                  <c:v>2017</c:v>
                </c:pt>
                <c:pt idx="18">
                  <c:v>2018</c:v>
                </c:pt>
                <c:pt idx="19">
                  <c:v>2019</c:v>
                </c:pt>
                <c:pt idx="20">
                  <c:v>2020</c:v>
                </c:pt>
                <c:pt idx="21">
                  <c:v>2021</c:v>
                </c:pt>
                <c:pt idx="22">
                  <c:v>2022</c:v>
                </c:pt>
                <c:pt idx="23">
                  <c:v>2023</c:v>
                </c:pt>
              </c:numCache>
            </c:numRef>
          </c:cat>
          <c:val>
            <c:numRef>
              <c:f>Model!$K$2:$K$25</c:f>
              <c:numCache>
                <c:formatCode>General</c:formatCode>
                <c:ptCount val="24"/>
                <c:pt idx="0">
                  <c:v>50.822500000000005</c:v>
                </c:pt>
                <c:pt idx="1">
                  <c:v>49.8125</c:v>
                </c:pt>
                <c:pt idx="2">
                  <c:v>52.63</c:v>
                </c:pt>
                <c:pt idx="3">
                  <c:v>49.602499999999999</c:v>
                </c:pt>
                <c:pt idx="4">
                  <c:v>47.910000000000004</c:v>
                </c:pt>
                <c:pt idx="5">
                  <c:v>50.782499999999999</c:v>
                </c:pt>
                <c:pt idx="6">
                  <c:v>48.4375</c:v>
                </c:pt>
                <c:pt idx="7">
                  <c:v>48.397499999999994</c:v>
                </c:pt>
                <c:pt idx="8">
                  <c:v>49.3825</c:v>
                </c:pt>
                <c:pt idx="9">
                  <c:v>54.400000000000006</c:v>
                </c:pt>
                <c:pt idx="10">
                  <c:v>53.567499999999995</c:v>
                </c:pt>
                <c:pt idx="11">
                  <c:v>52.674999999999997</c:v>
                </c:pt>
                <c:pt idx="12">
                  <c:v>55.769999999999996</c:v>
                </c:pt>
                <c:pt idx="13">
                  <c:v>52.532500000000006</c:v>
                </c:pt>
                <c:pt idx="14">
                  <c:v>49.575000000000003</c:v>
                </c:pt>
                <c:pt idx="15">
                  <c:v>55.512500000000003</c:v>
                </c:pt>
                <c:pt idx="16">
                  <c:v>48.902500000000003</c:v>
                </c:pt>
                <c:pt idx="17">
                  <c:v>52.18</c:v>
                </c:pt>
                <c:pt idx="18">
                  <c:v>53.125</c:v>
                </c:pt>
                <c:pt idx="19">
                  <c:v>53.9</c:v>
                </c:pt>
                <c:pt idx="20">
                  <c:v>53.697499999999998</c:v>
                </c:pt>
                <c:pt idx="21">
                  <c:v>52.692499999999995</c:v>
                </c:pt>
                <c:pt idx="22">
                  <c:v>51.82</c:v>
                </c:pt>
                <c:pt idx="23">
                  <c:v>51.884999999999998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2-8CB6-427A-83D3-140BF9097793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gapWidth val="219"/>
        <c:overlap val="-27"/>
        <c:axId val="789644447"/>
        <c:axId val="789643967"/>
      </c:barChart>
      <c:catAx>
        <c:axId val="789644447"/>
        <c:scaling>
          <c:orientation val="minMax"/>
        </c:scaling>
        <c:delete val="0"/>
        <c:axPos val="b"/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15000"/>
                <a:lumOff val="8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789643967"/>
        <c:crosses val="autoZero"/>
        <c:auto val="1"/>
        <c:lblAlgn val="ctr"/>
        <c:lblOffset val="100"/>
        <c:noMultiLvlLbl val="0"/>
      </c:catAx>
      <c:valAx>
        <c:axId val="789643967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General" sourceLinked="1"/>
        <c:majorTickMark val="none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789644447"/>
        <c:crosses val="autoZero"/>
        <c:crossBetween val="between"/>
      </c:valAx>
      <c:spPr>
        <a:noFill/>
        <a:ln>
          <a:noFill/>
        </a:ln>
        <a:effectLst/>
      </c:spPr>
    </c:plotArea>
    <c:legend>
      <c:legendPos val="b"/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900" b="0" i="0" u="none" strike="noStrike" kern="120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legend>
    <c:plotVisOnly val="1"/>
    <c:dispBlanksAs val="gap"/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en-US"/>
    </a:p>
  </c:txPr>
  <c:printSettings>
    <c:headerFooter/>
    <c:pageMargins b="0.75" l="0.7" r="0.7" t="0.75" header="0.3" footer="0.3"/>
    <c:pageSetup/>
  </c:printSettings>
</c:chartSpace>
</file>

<file path=xl/charts/colors1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style1.xml><?xml version="1.0" encoding="utf-8"?>
<cs:chartStyle xmlns:cs="http://schemas.microsoft.com/office/drawing/2012/chartStyle" xmlns:a="http://schemas.openxmlformats.org/drawingml/2006/main" id="201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1"/>
    <cs:effectRef idx="0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dk1"/>
    </cs:fontRef>
    <cs:spPr>
      <a:solidFill>
        <a:schemeClr val="dk1">
          <a:lumMod val="65000"/>
          <a:lumOff val="35000"/>
        </a:schemeClr>
      </a:solidFill>
      <a:ln w="9525">
        <a:solidFill>
          <a:schemeClr val="tx1">
            <a:lumMod val="65000"/>
            <a:lumOff val="35000"/>
          </a:schemeClr>
        </a:solidFill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75000"/>
            <a:lumOff val="25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dk1"/>
    </cs:fontRef>
    <cs:spPr>
      <a:solidFill>
        <a:schemeClr val="lt1"/>
      </a:solidFill>
      <a:ln w="9525">
        <a:solidFill>
          <a:schemeClr val="tx1">
            <a:lumMod val="15000"/>
            <a:lumOff val="85000"/>
          </a:schemeClr>
        </a:solidFill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_rels/drawing2.xml.rels><?xml version="1.0" encoding="UTF-8" standalone="yes"?>
<Relationships xmlns="http://schemas.openxmlformats.org/package/2006/relationships"><Relationship Id="rId2" Type="http://schemas.openxmlformats.org/officeDocument/2006/relationships/chart" Target="../charts/chart1.xml"/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6</xdr:col>
      <xdr:colOff>778072</xdr:colOff>
      <xdr:row>0</xdr:row>
      <xdr:rowOff>167641</xdr:rowOff>
    </xdr:from>
    <xdr:to>
      <xdr:col>16</xdr:col>
      <xdr:colOff>460147</xdr:colOff>
      <xdr:row>24</xdr:row>
      <xdr:rowOff>186901</xdr:rowOff>
    </xdr:to>
    <xdr:pic>
      <xdr:nvPicPr>
        <xdr:cNvPr id="2" name="Picture 1">
          <a:extLst>
            <a:ext uri="{FF2B5EF4-FFF2-40B4-BE49-F238E27FC236}">
              <a16:creationId xmlns:a16="http://schemas.microsoft.com/office/drawing/2014/main" id="{C60D80C8-EE76-4606-A326-40117DD1A8C8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7011760" y="167641"/>
          <a:ext cx="5972347" cy="4744037"/>
        </a:xfrm>
        <a:prstGeom prst="rect">
          <a:avLst/>
        </a:prstGeom>
      </xdr:spPr>
    </xdr:pic>
    <xdr:clientData/>
  </xdr:twoCellAnchor>
</xdr:wsDr>
</file>

<file path=xl/drawings/drawing2.xml><?xml version="1.0" encoding="utf-8"?>
<xdr:wsDr xmlns:xdr="http://schemas.openxmlformats.org/drawingml/2006/spreadsheetDrawing" xmlns:a="http://schemas.openxmlformats.org/drawingml/2006/main">
  <xdr:twoCellAnchor editAs="oneCell">
    <xdr:from>
      <xdr:col>19</xdr:col>
      <xdr:colOff>603874</xdr:colOff>
      <xdr:row>0</xdr:row>
      <xdr:rowOff>119529</xdr:rowOff>
    </xdr:from>
    <xdr:to>
      <xdr:col>28</xdr:col>
      <xdr:colOff>154442</xdr:colOff>
      <xdr:row>20</xdr:row>
      <xdr:rowOff>142926</xdr:rowOff>
    </xdr:to>
    <xdr:pic>
      <xdr:nvPicPr>
        <xdr:cNvPr id="2" name="Picture 1">
          <a:extLst>
            <a:ext uri="{FF2B5EF4-FFF2-40B4-BE49-F238E27FC236}">
              <a16:creationId xmlns:a16="http://schemas.microsoft.com/office/drawing/2014/main" id="{0DE61049-2B58-40BD-B6E4-69299BF952E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17233403" y="119529"/>
          <a:ext cx="5601745" cy="4072456"/>
        </a:xfrm>
        <a:prstGeom prst="rect">
          <a:avLst/>
        </a:prstGeom>
      </xdr:spPr>
    </xdr:pic>
    <xdr:clientData/>
  </xdr:twoCellAnchor>
  <xdr:twoCellAnchor>
    <xdr:from>
      <xdr:col>11</xdr:col>
      <xdr:colOff>149672</xdr:colOff>
      <xdr:row>0</xdr:row>
      <xdr:rowOff>43615</xdr:rowOff>
    </xdr:from>
    <xdr:to>
      <xdr:col>19</xdr:col>
      <xdr:colOff>556265</xdr:colOff>
      <xdr:row>14</xdr:row>
      <xdr:rowOff>96440</xdr:rowOff>
    </xdr:to>
    <xdr:graphicFrame macro="">
      <xdr:nvGraphicFramePr>
        <xdr:cNvPr id="3" name="Chart 2">
          <a:extLst>
            <a:ext uri="{FF2B5EF4-FFF2-40B4-BE49-F238E27FC236}">
              <a16:creationId xmlns:a16="http://schemas.microsoft.com/office/drawing/2014/main" id="{A283017E-46FD-F0D5-B485-7C0747BBEF42}"/>
            </a:ext>
          </a:extLst>
        </xdr:cNvPr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2"/>
        </a:graphicData>
      </a:graphic>
    </xdr:graphicFrame>
    <xdr:clientData/>
  </xdr:twoCellAnchor>
</xdr:wsDr>
</file>

<file path=xl/pivotCache/_rels/pivotCacheDefinition1.xml.rels><?xml version="1.0" encoding="UTF-8" standalone="yes"?>
<Relationships xmlns="http://schemas.openxmlformats.org/package/2006/relationships"><Relationship Id="rId1" Type="http://schemas.openxmlformats.org/officeDocument/2006/relationships/pivotCacheRecords" Target="pivotCacheRecords1.xml"/></Relationships>
</file>

<file path=xl/pivotCache/pivotCacheDefinition1.xml><?xml version="1.0" encoding="utf-8"?>
<pivotCacheDefinition xmlns="http://schemas.openxmlformats.org/spreadsheetml/2006/main" xmlns:r="http://schemas.openxmlformats.org/officeDocument/2006/relationships" xmlns:mc="http://schemas.openxmlformats.org/markup-compatibility/2006" xmlns:xr="http://schemas.microsoft.com/office/spreadsheetml/2014/revision" mc:Ignorable="xr" r:id="rId1" refreshedBy="HP" refreshedDate="45780.72963854167" createdVersion="8" refreshedVersion="8" minRefreshableVersion="3" recordCount="96" xr:uid="{C371594A-C9A1-4E63-8219-CE610A3175E5}">
  <cacheSource type="worksheet">
    <worksheetSource ref="A1:E97" sheet="DATA"/>
  </cacheSource>
  <cacheFields count="5">
    <cacheField name="year" numFmtId="0">
      <sharedItems containsSemiMixedTypes="0" containsString="0" containsNumber="1" containsInteger="1" minValue="2000" maxValue="2023"/>
    </cacheField>
    <cacheField name="quarter" numFmtId="0">
      <sharedItems containsSemiMixedTypes="0" containsString="0" containsNumber="1" containsInteger="1" minValue="1" maxValue="4" count="4">
        <n v="1"/>
        <n v="2"/>
        <n v="3"/>
        <n v="4"/>
      </sharedItems>
    </cacheField>
    <cacheField name="capacity" numFmtId="0">
      <sharedItems containsSemiMixedTypes="0" containsString="0" containsNumber="1" minValue="324.18" maxValue="766.76" count="96">
        <n v="364.56"/>
        <n v="378.73"/>
        <n v="376.69"/>
        <n v="324.18"/>
        <n v="375.82"/>
        <n v="398.01"/>
        <n v="502.82"/>
        <n v="400.84"/>
        <n v="413.12"/>
        <n v="444.29"/>
        <n v="431.73"/>
        <n v="367.95"/>
        <n v="390.05"/>
        <n v="412.81"/>
        <n v="439.28"/>
        <n v="377.13"/>
        <n v="359.23"/>
        <n v="405.55"/>
        <n v="476.92"/>
        <n v="393.59"/>
        <n v="376.47"/>
        <n v="348.49"/>
        <n v="615.04999999999995"/>
        <n v="422.78"/>
        <n v="481.24"/>
        <n v="428.85"/>
        <n v="643.75"/>
        <n v="522.46"/>
        <n v="403.95"/>
        <n v="495.8"/>
        <n v="594.64"/>
        <n v="384.23"/>
        <n v="366.78"/>
        <n v="400.18"/>
        <n v="491.95"/>
        <n v="482.73"/>
        <n v="551.47"/>
        <n v="520.57000000000005"/>
        <n v="543.38"/>
        <n v="442.56"/>
        <n v="471.9"/>
        <n v="464.37"/>
        <n v="514.95000000000005"/>
        <n v="467.68"/>
        <n v="489.75"/>
        <n v="530.9"/>
        <n v="497.58"/>
        <n v="393.96"/>
        <n v="326.99"/>
        <n v="329.43"/>
        <n v="569.13"/>
        <n v="521.96"/>
        <n v="446.84"/>
        <n v="452.3"/>
        <n v="727.14"/>
        <n v="467.61"/>
        <n v="442.93"/>
        <n v="519.17999999999995"/>
        <n v="631.59"/>
        <n v="587.84"/>
        <n v="409.74"/>
        <n v="522.25"/>
        <n v="597.51"/>
        <n v="504.4"/>
        <n v="518.32000000000005"/>
        <n v="552.71"/>
        <n v="710.76"/>
        <n v="544.69000000000005"/>
        <n v="498.58"/>
        <n v="572.79"/>
        <n v="656.24"/>
        <n v="616.73"/>
        <n v="537.95000000000005"/>
        <n v="452.44"/>
        <n v="766.76"/>
        <n v="589.64"/>
        <n v="648.61"/>
        <n v="550.1"/>
        <n v="665.09"/>
        <n v="512.38"/>
        <n v="564.77"/>
        <n v="565.02"/>
        <n v="733.37"/>
        <n v="586.82000000000005"/>
        <n v="660.34"/>
        <n v="523.30999999999995"/>
        <n v="675.47"/>
        <n v="584.20000000000005"/>
        <n v="565.83000000000004"/>
        <n v="627.04999999999995"/>
        <n v="686.6"/>
        <n v="633.69000000000005"/>
        <n v="566.75"/>
        <n v="576.87"/>
        <n v="683.6"/>
        <n v="557.95000000000005"/>
      </sharedItems>
    </cacheField>
    <cacheField name="demand" numFmtId="0">
      <sharedItems containsSemiMixedTypes="0" containsString="0" containsNumber="1" minValue="281.66000000000003" maxValue="1103.05"/>
    </cacheField>
    <cacheField name="production_cost" numFmtId="0">
      <sharedItems containsSemiMixedTypes="0" containsString="0" containsNumber="1" minValue="35.24" maxValue="74.67"/>
    </cacheField>
  </cacheFields>
  <extLst>
    <ext xmlns:x14="http://schemas.microsoft.com/office/spreadsheetml/2009/9/main" uri="{725AE2AE-9491-48be-B2B4-4EB974FC3084}">
      <x14:pivotCacheDefinition/>
    </ext>
  </extLst>
</pivotCacheDefinition>
</file>

<file path=xl/pivotCache/pivotCacheRecords1.xml><?xml version="1.0" encoding="utf-8"?>
<pivotCacheRecords xmlns="http://schemas.openxmlformats.org/spreadsheetml/2006/main" xmlns:r="http://schemas.openxmlformats.org/officeDocument/2006/relationships" xmlns:mc="http://schemas.openxmlformats.org/markup-compatibility/2006" xmlns:xr="http://schemas.microsoft.com/office/spreadsheetml/2014/revision" mc:Ignorable="xr" count="96">
  <r>
    <n v="2000"/>
    <x v="0"/>
    <x v="0"/>
    <n v="800.1"/>
    <n v="58.63"/>
  </r>
  <r>
    <n v="2000"/>
    <x v="1"/>
    <x v="1"/>
    <n v="648.12"/>
    <n v="40.64"/>
  </r>
  <r>
    <n v="2000"/>
    <x v="2"/>
    <x v="2"/>
    <n v="957.37"/>
    <n v="65.930000000000007"/>
  </r>
  <r>
    <n v="2000"/>
    <x v="3"/>
    <x v="3"/>
    <n v="953.64"/>
    <n v="38.090000000000003"/>
  </r>
  <r>
    <n v="2001"/>
    <x v="0"/>
    <x v="4"/>
    <n v="631.67999999999995"/>
    <n v="45.93"/>
  </r>
  <r>
    <n v="2001"/>
    <x v="1"/>
    <x v="5"/>
    <n v="624.6"/>
    <n v="41.01"/>
  </r>
  <r>
    <n v="2001"/>
    <x v="2"/>
    <x v="6"/>
    <n v="423.73"/>
    <n v="70.349999999999994"/>
  </r>
  <r>
    <n v="2001"/>
    <x v="3"/>
    <x v="7"/>
    <n v="569.91999999999996"/>
    <n v="41.96"/>
  </r>
  <r>
    <n v="2002"/>
    <x v="0"/>
    <x v="8"/>
    <n v="782.85"/>
    <n v="55.2"/>
  </r>
  <r>
    <n v="2002"/>
    <x v="1"/>
    <x v="9"/>
    <n v="638.03"/>
    <n v="44.88"/>
  </r>
  <r>
    <n v="2002"/>
    <x v="2"/>
    <x v="10"/>
    <n v="721.2"/>
    <n v="65.91"/>
  </r>
  <r>
    <n v="2002"/>
    <x v="3"/>
    <x v="11"/>
    <n v="803.64"/>
    <n v="44.53"/>
  </r>
  <r>
    <n v="2003"/>
    <x v="0"/>
    <x v="12"/>
    <n v="806.61"/>
    <n v="55.43"/>
  </r>
  <r>
    <n v="2003"/>
    <x v="1"/>
    <x v="13"/>
    <n v="490.41"/>
    <n v="48.8"/>
  </r>
  <r>
    <n v="2003"/>
    <x v="2"/>
    <x v="14"/>
    <n v="1103.05"/>
    <n v="54.84"/>
  </r>
  <r>
    <n v="2003"/>
    <x v="3"/>
    <x v="15"/>
    <n v="680.3"/>
    <n v="39.340000000000003"/>
  </r>
  <r>
    <n v="2004"/>
    <x v="0"/>
    <x v="16"/>
    <n v="730.99"/>
    <n v="53.64"/>
  </r>
  <r>
    <n v="2004"/>
    <x v="1"/>
    <x v="17"/>
    <n v="949.74"/>
    <n v="44.51"/>
  </r>
  <r>
    <n v="2004"/>
    <x v="2"/>
    <x v="18"/>
    <n v="685.78"/>
    <n v="52.02"/>
  </r>
  <r>
    <n v="2004"/>
    <x v="3"/>
    <x v="19"/>
    <n v="800.69"/>
    <n v="41.47"/>
  </r>
  <r>
    <n v="2005"/>
    <x v="0"/>
    <x v="20"/>
    <n v="808.27"/>
    <n v="53.68"/>
  </r>
  <r>
    <n v="2005"/>
    <x v="1"/>
    <x v="21"/>
    <n v="775.2"/>
    <n v="46.35"/>
  </r>
  <r>
    <n v="2005"/>
    <x v="2"/>
    <x v="22"/>
    <n v="718.82"/>
    <n v="55.47"/>
  </r>
  <r>
    <n v="2005"/>
    <x v="3"/>
    <x v="23"/>
    <n v="665.69"/>
    <n v="47.63"/>
  </r>
  <r>
    <n v="2006"/>
    <x v="0"/>
    <x v="24"/>
    <n v="885.93"/>
    <n v="46.82"/>
  </r>
  <r>
    <n v="2006"/>
    <x v="1"/>
    <x v="25"/>
    <n v="510.87"/>
    <n v="45.81"/>
  </r>
  <r>
    <n v="2006"/>
    <x v="2"/>
    <x v="26"/>
    <n v="926.04"/>
    <n v="55.4"/>
  </r>
  <r>
    <n v="2006"/>
    <x v="3"/>
    <x v="27"/>
    <n v="761.33"/>
    <n v="45.72"/>
  </r>
  <r>
    <n v="2007"/>
    <x v="0"/>
    <x v="28"/>
    <n v="610.27"/>
    <n v="50.55"/>
  </r>
  <r>
    <n v="2007"/>
    <x v="1"/>
    <x v="29"/>
    <n v="461.2"/>
    <n v="48.85"/>
  </r>
  <r>
    <n v="2007"/>
    <x v="2"/>
    <x v="30"/>
    <n v="829.44"/>
    <n v="55.05"/>
  </r>
  <r>
    <n v="2007"/>
    <x v="3"/>
    <x v="31"/>
    <n v="281.66000000000003"/>
    <n v="39.14"/>
  </r>
  <r>
    <n v="2008"/>
    <x v="0"/>
    <x v="32"/>
    <n v="528.15"/>
    <n v="51.16"/>
  </r>
  <r>
    <n v="2008"/>
    <x v="1"/>
    <x v="33"/>
    <n v="525.85"/>
    <n v="49.87"/>
  </r>
  <r>
    <n v="2008"/>
    <x v="2"/>
    <x v="34"/>
    <n v="732.61"/>
    <n v="53.01"/>
  </r>
  <r>
    <n v="2008"/>
    <x v="3"/>
    <x v="35"/>
    <n v="496.62"/>
    <n v="43.49"/>
  </r>
  <r>
    <n v="2009"/>
    <x v="0"/>
    <x v="36"/>
    <n v="581.05999999999995"/>
    <n v="46.57"/>
  </r>
  <r>
    <n v="2009"/>
    <x v="1"/>
    <x v="37"/>
    <n v="849.19"/>
    <n v="58.11"/>
  </r>
  <r>
    <n v="2009"/>
    <x v="2"/>
    <x v="38"/>
    <n v="627.94000000000005"/>
    <n v="61.28"/>
  </r>
  <r>
    <n v="2009"/>
    <x v="3"/>
    <x v="39"/>
    <n v="592.24"/>
    <n v="51.64"/>
  </r>
  <r>
    <n v="2010"/>
    <x v="0"/>
    <x v="40"/>
    <n v="548.35"/>
    <n v="57.51"/>
  </r>
  <r>
    <n v="2010"/>
    <x v="1"/>
    <x v="41"/>
    <n v="700.05"/>
    <n v="52.03"/>
  </r>
  <r>
    <n v="2010"/>
    <x v="2"/>
    <x v="42"/>
    <n v="959.15"/>
    <n v="48.56"/>
  </r>
  <r>
    <n v="2010"/>
    <x v="3"/>
    <x v="43"/>
    <n v="412.33"/>
    <n v="56.17"/>
  </r>
  <r>
    <n v="2011"/>
    <x v="0"/>
    <x v="44"/>
    <n v="752.32"/>
    <n v="47.64"/>
  </r>
  <r>
    <n v="2011"/>
    <x v="1"/>
    <x v="45"/>
    <n v="642.99"/>
    <n v="49.22"/>
  </r>
  <r>
    <n v="2011"/>
    <x v="2"/>
    <x v="46"/>
    <n v="609.47"/>
    <n v="59.12"/>
  </r>
  <r>
    <n v="2011"/>
    <x v="3"/>
    <x v="47"/>
    <n v="713"/>
    <n v="54.72"/>
  </r>
  <r>
    <n v="2012"/>
    <x v="0"/>
    <x v="48"/>
    <n v="573.38"/>
    <n v="58.04"/>
  </r>
  <r>
    <n v="2012"/>
    <x v="1"/>
    <x v="49"/>
    <n v="724.43"/>
    <n v="50.81"/>
  </r>
  <r>
    <n v="2012"/>
    <x v="2"/>
    <x v="50"/>
    <n v="628.70000000000005"/>
    <n v="53.85"/>
  </r>
  <r>
    <n v="2012"/>
    <x v="3"/>
    <x v="51"/>
    <n v="611.44000000000005"/>
    <n v="60.38"/>
  </r>
  <r>
    <n v="2013"/>
    <x v="0"/>
    <x v="52"/>
    <n v="434.44"/>
    <n v="47.82"/>
  </r>
  <r>
    <n v="2013"/>
    <x v="1"/>
    <x v="53"/>
    <n v="396.77"/>
    <n v="64.92"/>
  </r>
  <r>
    <n v="2013"/>
    <x v="2"/>
    <x v="54"/>
    <n v="605.54"/>
    <n v="44.74"/>
  </r>
  <r>
    <n v="2013"/>
    <x v="3"/>
    <x v="55"/>
    <n v="534.54999999999995"/>
    <n v="52.65"/>
  </r>
  <r>
    <n v="2014"/>
    <x v="0"/>
    <x v="56"/>
    <n v="496.55"/>
    <n v="43.32"/>
  </r>
  <r>
    <n v="2014"/>
    <x v="1"/>
    <x v="57"/>
    <n v="497.68"/>
    <n v="63.02"/>
  </r>
  <r>
    <n v="2014"/>
    <x v="2"/>
    <x v="58"/>
    <n v="1006.6"/>
    <n v="43.08"/>
  </r>
  <r>
    <n v="2014"/>
    <x v="3"/>
    <x v="59"/>
    <n v="449.18"/>
    <n v="48.88"/>
  </r>
  <r>
    <n v="2015"/>
    <x v="0"/>
    <x v="60"/>
    <n v="702.64"/>
    <n v="41.19"/>
  </r>
  <r>
    <n v="2015"/>
    <x v="1"/>
    <x v="61"/>
    <n v="492.33"/>
    <n v="74.67"/>
  </r>
  <r>
    <n v="2015"/>
    <x v="2"/>
    <x v="62"/>
    <n v="411.39"/>
    <n v="49.48"/>
  </r>
  <r>
    <n v="2015"/>
    <x v="3"/>
    <x v="63"/>
    <n v="528.87"/>
    <n v="56.71"/>
  </r>
  <r>
    <n v="2016"/>
    <x v="0"/>
    <x v="64"/>
    <n v="385.24"/>
    <n v="36"/>
  </r>
  <r>
    <n v="2016"/>
    <x v="1"/>
    <x v="65"/>
    <n v="541.19000000000005"/>
    <n v="51.67"/>
  </r>
  <r>
    <n v="2016"/>
    <x v="2"/>
    <x v="66"/>
    <n v="632.78"/>
    <n v="52.11"/>
  </r>
  <r>
    <n v="2016"/>
    <x v="3"/>
    <x v="67"/>
    <n v="568.17999999999995"/>
    <n v="55.83"/>
  </r>
  <r>
    <n v="2017"/>
    <x v="0"/>
    <x v="68"/>
    <n v="292.73"/>
    <n v="38.299999999999997"/>
  </r>
  <r>
    <n v="2017"/>
    <x v="1"/>
    <x v="69"/>
    <n v="618.28"/>
    <n v="63.02"/>
  </r>
  <r>
    <n v="2017"/>
    <x v="2"/>
    <x v="70"/>
    <n v="781.96"/>
    <n v="46.18"/>
  </r>
  <r>
    <n v="2017"/>
    <x v="3"/>
    <x v="71"/>
    <n v="460.82"/>
    <n v="61.22"/>
  </r>
  <r>
    <n v="2018"/>
    <x v="0"/>
    <x v="72"/>
    <n v="363.03"/>
    <n v="43.04"/>
  </r>
  <r>
    <n v="2018"/>
    <x v="1"/>
    <x v="73"/>
    <n v="471.59"/>
    <n v="73.3"/>
  </r>
  <r>
    <n v="2018"/>
    <x v="2"/>
    <x v="74"/>
    <n v="512.78"/>
    <n v="40.15"/>
  </r>
  <r>
    <n v="2018"/>
    <x v="3"/>
    <x v="75"/>
    <n v="444.22"/>
    <n v="56.01"/>
  </r>
  <r>
    <n v="2019"/>
    <x v="0"/>
    <x v="76"/>
    <n v="526.30999999999995"/>
    <n v="36.03"/>
  </r>
  <r>
    <n v="2019"/>
    <x v="1"/>
    <x v="77"/>
    <n v="456.45"/>
    <n v="65.44"/>
  </r>
  <r>
    <n v="2019"/>
    <x v="2"/>
    <x v="78"/>
    <n v="623.16999999999996"/>
    <n v="53.44"/>
  </r>
  <r>
    <n v="2019"/>
    <x v="3"/>
    <x v="79"/>
    <n v="542.47"/>
    <n v="60.69"/>
  </r>
  <r>
    <n v="2020"/>
    <x v="0"/>
    <x v="80"/>
    <n v="611.38"/>
    <n v="42.44"/>
  </r>
  <r>
    <n v="2020"/>
    <x v="1"/>
    <x v="81"/>
    <n v="697"/>
    <n v="73.040000000000006"/>
  </r>
  <r>
    <n v="2020"/>
    <x v="2"/>
    <x v="82"/>
    <n v="430.89"/>
    <n v="40.119999999999997"/>
  </r>
  <r>
    <n v="2020"/>
    <x v="3"/>
    <x v="83"/>
    <n v="389.96"/>
    <n v="59.19"/>
  </r>
  <r>
    <n v="2021"/>
    <x v="0"/>
    <x v="84"/>
    <n v="511.71"/>
    <n v="38.08"/>
  </r>
  <r>
    <n v="2021"/>
    <x v="1"/>
    <x v="85"/>
    <n v="489.14"/>
    <n v="64.739999999999995"/>
  </r>
  <r>
    <n v="2021"/>
    <x v="2"/>
    <x v="86"/>
    <n v="574.52"/>
    <n v="39.53"/>
  </r>
  <r>
    <n v="2021"/>
    <x v="3"/>
    <x v="87"/>
    <n v="419.93"/>
    <n v="68.42"/>
  </r>
  <r>
    <n v="2022"/>
    <x v="0"/>
    <x v="88"/>
    <n v="389.73"/>
    <n v="35.24"/>
  </r>
  <r>
    <n v="2022"/>
    <x v="1"/>
    <x v="89"/>
    <n v="481.89"/>
    <n v="73.03"/>
  </r>
  <r>
    <n v="2022"/>
    <x v="2"/>
    <x v="90"/>
    <n v="712.81"/>
    <n v="38.72"/>
  </r>
  <r>
    <n v="2022"/>
    <x v="3"/>
    <x v="91"/>
    <n v="455.17"/>
    <n v="60.29"/>
  </r>
  <r>
    <n v="2023"/>
    <x v="0"/>
    <x v="92"/>
    <n v="454.29"/>
    <n v="37.799999999999997"/>
  </r>
  <r>
    <n v="2023"/>
    <x v="1"/>
    <x v="93"/>
    <n v="573.04999999999995"/>
    <n v="70.88"/>
  </r>
  <r>
    <n v="2023"/>
    <x v="2"/>
    <x v="94"/>
    <n v="608.29"/>
    <n v="37.67"/>
  </r>
  <r>
    <n v="2023"/>
    <x v="3"/>
    <x v="95"/>
    <n v="424.13"/>
    <n v="61.19"/>
  </r>
</pivotCacheRecords>
</file>

<file path=xl/pivotTables/_rels/pivotTable1.xml.rels><?xml version="1.0" encoding="UTF-8" standalone="yes"?>
<Relationships xmlns="http://schemas.openxmlformats.org/package/2006/relationships"><Relationship Id="rId1" Type="http://schemas.openxmlformats.org/officeDocument/2006/relationships/pivotCacheDefinition" Target="../pivotCache/pivotCacheDefinition1.xml"/></Relationships>
</file>

<file path=xl/pivotTables/pivotTable1.xml><?xml version="1.0" encoding="utf-8"?>
<pivotTableDefinition xmlns="http://schemas.openxmlformats.org/spreadsheetml/2006/main" xmlns:mc="http://schemas.openxmlformats.org/markup-compatibility/2006" xmlns:xr="http://schemas.microsoft.com/office/spreadsheetml/2014/revision" mc:Ignorable="xr" xr:uid="{4C815188-6AB4-44AA-BAEE-3D55C76E2715}" name="PivotTable1" cacheId="0" applyNumberFormats="0" applyBorderFormats="0" applyFontFormats="0" applyPatternFormats="0" applyAlignmentFormats="0" applyWidthHeightFormats="1" dataCaption="Values" updatedVersion="8" minRefreshableVersion="3" useAutoFormatting="1" itemPrintTitles="1" createdVersion="8" indent="0" outline="1" outlineData="1" multipleFieldFilters="0" rowHeaderCaption="Quarter">
  <location ref="G6:J11" firstHeaderRow="0" firstDataRow="1" firstDataCol="1"/>
  <pivotFields count="5">
    <pivotField showAll="0"/>
    <pivotField axis="axisRow" showAll="0">
      <items count="5">
        <item x="0"/>
        <item x="1"/>
        <item x="2"/>
        <item x="3"/>
        <item t="default"/>
      </items>
    </pivotField>
    <pivotField dataField="1" showAll="0">
      <items count="97">
        <item x="3"/>
        <item x="48"/>
        <item x="49"/>
        <item x="21"/>
        <item x="16"/>
        <item x="0"/>
        <item x="32"/>
        <item x="11"/>
        <item x="4"/>
        <item x="20"/>
        <item x="2"/>
        <item x="15"/>
        <item x="1"/>
        <item x="31"/>
        <item x="12"/>
        <item x="19"/>
        <item x="47"/>
        <item x="5"/>
        <item x="33"/>
        <item x="7"/>
        <item x="28"/>
        <item x="17"/>
        <item x="60"/>
        <item x="13"/>
        <item x="8"/>
        <item x="23"/>
        <item x="25"/>
        <item x="10"/>
        <item x="14"/>
        <item x="39"/>
        <item x="56"/>
        <item x="9"/>
        <item x="52"/>
        <item x="53"/>
        <item x="73"/>
        <item x="41"/>
        <item x="55"/>
        <item x="43"/>
        <item x="40"/>
        <item x="18"/>
        <item x="24"/>
        <item x="35"/>
        <item x="44"/>
        <item x="34"/>
        <item x="29"/>
        <item x="46"/>
        <item x="68"/>
        <item x="6"/>
        <item x="63"/>
        <item x="79"/>
        <item x="42"/>
        <item x="64"/>
        <item x="57"/>
        <item x="37"/>
        <item x="51"/>
        <item x="61"/>
        <item x="27"/>
        <item x="85"/>
        <item x="45"/>
        <item x="72"/>
        <item x="38"/>
        <item x="67"/>
        <item x="77"/>
        <item x="36"/>
        <item x="65"/>
        <item x="95"/>
        <item x="80"/>
        <item x="81"/>
        <item x="88"/>
        <item x="92"/>
        <item x="50"/>
        <item x="69"/>
        <item x="93"/>
        <item x="87"/>
        <item x="83"/>
        <item x="59"/>
        <item x="75"/>
        <item x="30"/>
        <item x="62"/>
        <item x="22"/>
        <item x="71"/>
        <item x="89"/>
        <item x="58"/>
        <item x="91"/>
        <item x="26"/>
        <item x="76"/>
        <item x="70"/>
        <item x="84"/>
        <item x="78"/>
        <item x="86"/>
        <item x="94"/>
        <item x="90"/>
        <item x="66"/>
        <item x="54"/>
        <item x="82"/>
        <item x="74"/>
        <item t="default"/>
      </items>
    </pivotField>
    <pivotField dataField="1" showAll="0"/>
    <pivotField dataField="1" showAll="0"/>
  </pivotFields>
  <rowFields count="1">
    <field x="1"/>
  </rowFields>
  <rowItems count="5">
    <i>
      <x/>
    </i>
    <i>
      <x v="1"/>
    </i>
    <i>
      <x v="2"/>
    </i>
    <i>
      <x v="3"/>
    </i>
    <i t="grand">
      <x/>
    </i>
  </rowItems>
  <colFields count="1">
    <field x="-2"/>
  </colFields>
  <colItems count="3">
    <i>
      <x/>
    </i>
    <i i="1">
      <x v="1"/>
    </i>
    <i i="2">
      <x v="2"/>
    </i>
  </colItems>
  <dataFields count="3">
    <dataField name="Average of capacity" fld="2" subtotal="average" baseField="1" baseItem="0"/>
    <dataField name="Average of demand" fld="3" subtotal="average" baseField="1" baseItem="0"/>
    <dataField name="Average of production_cost" fld="4" subtotal="average" baseField="1" baseItem="0"/>
  </dataFields>
  <formats count="7">
    <format dxfId="6">
      <pivotArea type="all" dataOnly="0" outline="0" fieldPosition="0"/>
    </format>
    <format dxfId="5">
      <pivotArea outline="0" collapsedLevelsAreSubtotals="1" fieldPosition="0"/>
    </format>
    <format dxfId="4">
      <pivotArea field="1" type="button" dataOnly="0" labelOnly="1" outline="0" axis="axisRow" fieldPosition="0"/>
    </format>
    <format dxfId="3">
      <pivotArea dataOnly="0" labelOnly="1" fieldPosition="0">
        <references count="1">
          <reference field="1" count="0"/>
        </references>
      </pivotArea>
    </format>
    <format dxfId="2">
      <pivotArea dataOnly="0" labelOnly="1" grandRow="1" outline="0" fieldPosition="0"/>
    </format>
    <format dxfId="1">
      <pivotArea dataOnly="0" labelOnly="1" outline="0" fieldPosition="0">
        <references count="1">
          <reference field="4294967294" count="3">
            <x v="0"/>
            <x v="1"/>
            <x v="2"/>
          </reference>
        </references>
      </pivotArea>
    </format>
    <format dxfId="0">
      <pivotArea outline="0" collapsedLevelsAreSubtotals="1" fieldPosition="0"/>
    </format>
  </formats>
  <pivotTableStyleInfo name="PivotStyleLight16" showRowHeaders="1" showColHeaders="1" showRowStripes="0" showColStripes="0" showLastColumn="1"/>
  <extLst>
    <ext xmlns:x14="http://schemas.microsoft.com/office/spreadsheetml/2009/9/main" uri="{962EF5D1-5CA2-4c93-8EF4-DBF5C05439D2}">
      <x14:pivotTableDefinition xmlns:xm="http://schemas.microsoft.com/office/excel/2006/main" hideValuesRow="1"/>
    </ext>
    <ext xmlns:xpdl="http://schemas.microsoft.com/office/spreadsheetml/2016/pivotdefaultlayout" uri="{747A6164-185A-40DC-8AA5-F01512510D54}">
      <xpdl:pivotTableDefinition16/>
    </ext>
  </extLst>
</pivotTableDefinition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2.xml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ivotTable" Target="../pivotTables/pivotTable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49A7FD9-5005-433C-982B-B248371C0116}">
  <dimension ref="A1:G26"/>
  <sheetViews>
    <sheetView zoomScale="101" workbookViewId="0">
      <selection activeCell="G16" sqref="G16"/>
    </sheetView>
  </sheetViews>
  <sheetFormatPr baseColWidth="10" defaultColWidth="8.83203125" defaultRowHeight="15" x14ac:dyDescent="0.2"/>
  <cols>
    <col min="2" max="2" width="22.83203125" bestFit="1" customWidth="1"/>
    <col min="3" max="6" width="15.5" bestFit="1" customWidth="1"/>
    <col min="7" max="7" width="14.1640625" customWidth="1"/>
  </cols>
  <sheetData>
    <row r="1" spans="1:7" x14ac:dyDescent="0.2">
      <c r="B1" s="3" t="s">
        <v>11</v>
      </c>
      <c r="C1" s="3" t="s">
        <v>12</v>
      </c>
      <c r="D1" s="3" t="s">
        <v>13</v>
      </c>
      <c r="E1" s="3" t="s">
        <v>14</v>
      </c>
      <c r="F1" s="3" t="s">
        <v>15</v>
      </c>
    </row>
    <row r="2" spans="1:7" x14ac:dyDescent="0.2">
      <c r="B2" s="3">
        <v>1</v>
      </c>
      <c r="C2" s="4">
        <f>AVERAGEIF(DATA!$B$2:$B$97,DATA!$B3,DATA!C$2:C$97)</f>
        <v>478</v>
      </c>
      <c r="D2" s="4">
        <f>AVERAGEIF(DATA!$B$2:$B$97,DATA!$B3,DATA!D$2:D$97)</f>
        <v>594.0020833333333</v>
      </c>
      <c r="E2" s="4">
        <f>D2*0.1</f>
        <v>59.400208333333332</v>
      </c>
      <c r="F2" s="4">
        <f>AVERAGEIF(DATA!$B$2:$B$97,DATA!$B3,DATA!E$2:E$97)</f>
        <v>56.60916666666666</v>
      </c>
      <c r="G2" s="5"/>
    </row>
    <row r="3" spans="1:7" x14ac:dyDescent="0.2">
      <c r="B3" s="3">
        <v>2</v>
      </c>
      <c r="C3" s="4">
        <f>AVERAGEIF(DATA!$B$2:$B$97,DATA!$B4,DATA!C$2:C$97)</f>
        <v>593.00000000000011</v>
      </c>
      <c r="D3" s="4">
        <f>AVERAGEIF(DATA!$B$2:$B$97,DATA!$B4,DATA!D$2:D$97)</f>
        <v>701.00124999999991</v>
      </c>
      <c r="E3" s="4">
        <f t="shared" ref="E3:E5" si="0">D3*0.1</f>
        <v>70.100124999999991</v>
      </c>
      <c r="F3" s="4">
        <f>AVERAGEIF(DATA!$B$2:$B$97,DATA!$B4,DATA!E$2:E$97)</f>
        <v>51.500416666666666</v>
      </c>
      <c r="G3" s="5"/>
    </row>
    <row r="4" spans="1:7" x14ac:dyDescent="0.2">
      <c r="B4" s="3">
        <v>3</v>
      </c>
      <c r="C4" s="4">
        <f>AVERAGEIF(DATA!$B$2:$B$97,DATA!$B5,DATA!C$2:C$97)</f>
        <v>487</v>
      </c>
      <c r="D4" s="4">
        <f>AVERAGEIF(DATA!$B$2:$B$97,DATA!$B5,DATA!D$2:D$97)</f>
        <v>564.99916666666661</v>
      </c>
      <c r="E4" s="4">
        <f t="shared" si="0"/>
        <v>56.499916666666664</v>
      </c>
      <c r="F4" s="4">
        <f>AVERAGEIF(DATA!$B$2:$B$97,DATA!$B5,DATA!E$2:E$97)</f>
        <v>51.890000000000008</v>
      </c>
      <c r="G4" s="5"/>
    </row>
    <row r="5" spans="1:7" x14ac:dyDescent="0.2">
      <c r="B5" s="3">
        <v>4</v>
      </c>
      <c r="C5" s="4">
        <f>AVERAGEIF(DATA!$B$2:$B$97,DATA!$B6,DATA!C$2:C$97)</f>
        <v>467.99958333333331</v>
      </c>
      <c r="D5" s="4">
        <f>AVERAGEIF(DATA!$B$2:$B$97,DATA!$B6,DATA!D$2:D$97)</f>
        <v>592.00041666666652</v>
      </c>
      <c r="E5" s="4">
        <f t="shared" si="0"/>
        <v>59.200041666666657</v>
      </c>
      <c r="F5" s="4">
        <f>AVERAGEIF(DATA!$B$2:$B$97,DATA!$B6,DATA!E$2:E$97)</f>
        <v>46.669166666666662</v>
      </c>
      <c r="G5" s="5"/>
    </row>
    <row r="6" spans="1:7" x14ac:dyDescent="0.2">
      <c r="B6" s="6" t="s">
        <v>17</v>
      </c>
      <c r="C6" s="7">
        <f>AVERAGE(C2:C5)</f>
        <v>506.49989583333331</v>
      </c>
      <c r="D6" s="7">
        <f t="shared" ref="D6:F6" si="1">AVERAGE(D2:D5)</f>
        <v>613.00072916666659</v>
      </c>
      <c r="E6" s="7">
        <f t="shared" si="1"/>
        <v>61.300072916666664</v>
      </c>
      <c r="F6" s="7">
        <f t="shared" si="1"/>
        <v>51.667187499999997</v>
      </c>
      <c r="G6" s="5"/>
    </row>
    <row r="7" spans="1:7" x14ac:dyDescent="0.2">
      <c r="C7" s="4"/>
      <c r="D7" s="4"/>
      <c r="E7" s="4"/>
      <c r="F7" s="5"/>
      <c r="G7" s="5"/>
    </row>
    <row r="8" spans="1:7" ht="16" thickBot="1" x14ac:dyDescent="0.25">
      <c r="C8" s="8"/>
      <c r="D8" s="8"/>
      <c r="E8" s="8"/>
      <c r="F8" s="8"/>
    </row>
    <row r="9" spans="1:7" ht="17" thickTop="1" thickBot="1" x14ac:dyDescent="0.25">
      <c r="B9" s="9"/>
      <c r="C9" s="10" t="s">
        <v>18</v>
      </c>
      <c r="D9" s="11" t="s">
        <v>19</v>
      </c>
      <c r="E9" s="12" t="s">
        <v>20</v>
      </c>
      <c r="F9" s="13" t="s">
        <v>21</v>
      </c>
    </row>
    <row r="10" spans="1:7" ht="16" thickTop="1" x14ac:dyDescent="0.2">
      <c r="A10" s="14"/>
      <c r="B10" s="15" t="s">
        <v>0</v>
      </c>
      <c r="C10" s="16">
        <f>500</f>
        <v>500</v>
      </c>
      <c r="D10" s="17">
        <f>C13</f>
        <v>59.400208333333467</v>
      </c>
      <c r="E10" s="18">
        <f t="shared" ref="E10:F10" si="2">D13</f>
        <v>70.100125000000162</v>
      </c>
      <c r="F10" s="19">
        <f t="shared" si="2"/>
        <v>56.499916666666877</v>
      </c>
    </row>
    <row r="11" spans="1:7" x14ac:dyDescent="0.2">
      <c r="A11" s="14"/>
      <c r="B11" s="20" t="s">
        <v>22</v>
      </c>
      <c r="C11" s="16">
        <v>153.40229166666677</v>
      </c>
      <c r="D11" s="21">
        <v>711.70116666666661</v>
      </c>
      <c r="E11" s="22">
        <v>551.39895833333333</v>
      </c>
      <c r="F11" s="23">
        <v>594.70054166666648</v>
      </c>
    </row>
    <row r="12" spans="1:7" x14ac:dyDescent="0.2">
      <c r="A12" s="14"/>
      <c r="B12" s="20" t="s">
        <v>23</v>
      </c>
      <c r="C12" s="24" cm="1">
        <f t="array" ref="C12:F12">_xlfn.TOROW(D2:D5)</f>
        <v>594.0020833333333</v>
      </c>
      <c r="D12" s="17">
        <v>701.00124999999991</v>
      </c>
      <c r="E12" s="18">
        <v>564.99916666666661</v>
      </c>
      <c r="F12" s="19">
        <v>592.00041666666652</v>
      </c>
    </row>
    <row r="13" spans="1:7" ht="16" thickBot="1" x14ac:dyDescent="0.25">
      <c r="A13" s="14"/>
      <c r="B13" s="25" t="s">
        <v>24</v>
      </c>
      <c r="C13" s="26">
        <f>C10+C11-C12</f>
        <v>59.400208333333467</v>
      </c>
      <c r="D13" s="27">
        <f t="shared" ref="D13:F13" si="3">D10+D11-D12</f>
        <v>70.100125000000162</v>
      </c>
      <c r="E13" s="28">
        <f t="shared" si="3"/>
        <v>56.499916666666877</v>
      </c>
      <c r="F13" s="29">
        <f t="shared" si="3"/>
        <v>59.200041666666834</v>
      </c>
    </row>
    <row r="14" spans="1:7" ht="17" thickTop="1" thickBot="1" x14ac:dyDescent="0.25">
      <c r="B14" s="30"/>
      <c r="C14" s="30"/>
      <c r="D14" s="30"/>
      <c r="E14" s="30"/>
      <c r="F14" s="30"/>
    </row>
    <row r="15" spans="1:7" ht="16" thickTop="1" x14ac:dyDescent="0.2">
      <c r="A15" s="14"/>
      <c r="B15" s="15" t="s">
        <v>25</v>
      </c>
      <c r="C15" s="31" cm="1">
        <f t="array" ref="C15:F15">_xlfn.TOROW(E2:E5)</f>
        <v>59.400208333333332</v>
      </c>
      <c r="D15" s="32">
        <v>70.100124999999991</v>
      </c>
      <c r="E15" s="33">
        <v>56.499916666666664</v>
      </c>
      <c r="F15" s="34">
        <v>59.200041666666657</v>
      </c>
    </row>
    <row r="16" spans="1:7" ht="16" thickBot="1" x14ac:dyDescent="0.25">
      <c r="A16" s="14"/>
      <c r="B16" s="25" t="s">
        <v>26</v>
      </c>
      <c r="C16" s="26" cm="1">
        <f t="array" ref="C16:F16">_xlfn.TOROW(C2:C5)</f>
        <v>478</v>
      </c>
      <c r="D16" s="27">
        <v>593.00000000000011</v>
      </c>
      <c r="E16" s="28">
        <v>487</v>
      </c>
      <c r="F16" s="29">
        <v>467.99958333333331</v>
      </c>
    </row>
    <row r="17" spans="2:7" ht="17" thickTop="1" thickBot="1" x14ac:dyDescent="0.25">
      <c r="F17" s="35"/>
    </row>
    <row r="18" spans="2:7" ht="17" thickTop="1" thickBot="1" x14ac:dyDescent="0.25">
      <c r="B18" s="36" t="s">
        <v>2</v>
      </c>
      <c r="C18" s="37">
        <f>(C10+C13)/2</f>
        <v>279.70010416666673</v>
      </c>
      <c r="D18" s="38">
        <f>(D10+D13)/2</f>
        <v>64.750166666666814</v>
      </c>
      <c r="E18" s="39">
        <f>(E10+E13)/2</f>
        <v>63.300020833333519</v>
      </c>
      <c r="F18" s="40">
        <f>(F10+F13)/2</f>
        <v>57.849979166666856</v>
      </c>
    </row>
    <row r="19" spans="2:7" ht="17" thickTop="1" thickBot="1" x14ac:dyDescent="0.25">
      <c r="B19" s="35"/>
      <c r="C19" s="41"/>
      <c r="F19" s="35"/>
    </row>
    <row r="20" spans="2:7" ht="16" thickTop="1" x14ac:dyDescent="0.2">
      <c r="B20" s="42" t="s">
        <v>27</v>
      </c>
      <c r="C20" s="43" cm="1">
        <f t="array" ref="C20:F20">_xlfn.TOROW(F2:F5)</f>
        <v>56.60916666666666</v>
      </c>
      <c r="D20" s="44">
        <v>51.500416666666666</v>
      </c>
      <c r="E20" s="45">
        <v>51.890000000000008</v>
      </c>
      <c r="F20" s="46">
        <v>46.669166666666662</v>
      </c>
    </row>
    <row r="21" spans="2:7" ht="16" thickBot="1" x14ac:dyDescent="0.25">
      <c r="B21" s="47" t="s">
        <v>28</v>
      </c>
      <c r="C21" s="48">
        <v>1</v>
      </c>
      <c r="D21" s="49">
        <v>1</v>
      </c>
      <c r="E21" s="50">
        <v>1</v>
      </c>
      <c r="F21" s="51">
        <v>1</v>
      </c>
    </row>
    <row r="22" spans="2:7" ht="17" thickTop="1" thickBot="1" x14ac:dyDescent="0.25">
      <c r="F22" s="35"/>
    </row>
    <row r="23" spans="2:7" ht="16" thickTop="1" x14ac:dyDescent="0.2">
      <c r="B23" s="42" t="s">
        <v>1</v>
      </c>
      <c r="C23" s="52">
        <f>C20*C11</f>
        <v>8683.9758960069485</v>
      </c>
      <c r="D23" s="53">
        <f>D20*D11</f>
        <v>36652.90662548611</v>
      </c>
      <c r="E23" s="54">
        <f>E20*E11</f>
        <v>28612.09194791667</v>
      </c>
      <c r="F23" s="13">
        <f>F20*F11</f>
        <v>27754.178695798601</v>
      </c>
    </row>
    <row r="24" spans="2:7" ht="16" thickBot="1" x14ac:dyDescent="0.25">
      <c r="B24" s="47" t="s">
        <v>29</v>
      </c>
      <c r="C24" s="55">
        <f>C21*C18</f>
        <v>279.70010416666673</v>
      </c>
      <c r="D24" s="56">
        <f>D21*D18</f>
        <v>64.750166666666814</v>
      </c>
      <c r="E24" s="57">
        <f t="shared" ref="E24:F24" si="4">E21*E18</f>
        <v>63.300020833333519</v>
      </c>
      <c r="F24" s="58">
        <f t="shared" si="4"/>
        <v>57.849979166666856</v>
      </c>
    </row>
    <row r="25" spans="2:7" ht="16" thickTop="1" x14ac:dyDescent="0.2"/>
    <row r="26" spans="2:7" ht="18" x14ac:dyDescent="0.35">
      <c r="G26" s="59">
        <f>SUM(C23:F24)</f>
        <v>102168.75343604168</v>
      </c>
    </row>
  </sheetData>
  <conditionalFormatting sqref="C2:F5">
    <cfRule type="colorScale" priority="1">
      <colorScale>
        <cfvo type="min"/>
        <cfvo type="percentile" val="50"/>
        <cfvo type="max"/>
        <color rgb="FFF8696B"/>
        <color rgb="FFFFEB84"/>
        <color rgb="FF63BE7B"/>
      </colorScale>
    </cfRule>
  </conditionalFormatting>
  <pageMargins left="0.7" right="0.7" top="0.75" bottom="0.75" header="0.3" footer="0.3"/>
  <drawing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00CA281-D86C-471E-895D-4DA744C67C02}">
  <dimension ref="A1:K26"/>
  <sheetViews>
    <sheetView tabSelected="1" zoomScale="85" zoomScaleNormal="85" workbookViewId="0">
      <selection activeCell="T18" sqref="T18"/>
    </sheetView>
  </sheetViews>
  <sheetFormatPr baseColWidth="10" defaultColWidth="8.83203125" defaultRowHeight="15" x14ac:dyDescent="0.2"/>
  <cols>
    <col min="2" max="2" width="22.83203125" bestFit="1" customWidth="1"/>
    <col min="3" max="6" width="15.5" bestFit="1" customWidth="1"/>
    <col min="7" max="7" width="13.83203125" customWidth="1"/>
    <col min="9" max="9" width="8.6640625" bestFit="1" customWidth="1"/>
    <col min="10" max="10" width="8.33203125" bestFit="1" customWidth="1"/>
    <col min="11" max="11" width="14.33203125" bestFit="1" customWidth="1"/>
  </cols>
  <sheetData>
    <row r="1" spans="1:11" x14ac:dyDescent="0.2">
      <c r="B1" s="3" t="s">
        <v>11</v>
      </c>
      <c r="C1" s="3" t="s">
        <v>12</v>
      </c>
      <c r="D1" s="3" t="s">
        <v>13</v>
      </c>
      <c r="E1" s="3" t="s">
        <v>14</v>
      </c>
      <c r="F1" s="3" t="s">
        <v>15</v>
      </c>
      <c r="H1" s="3" t="s">
        <v>16</v>
      </c>
      <c r="I1" s="3" t="s">
        <v>12</v>
      </c>
      <c r="J1" s="3" t="s">
        <v>13</v>
      </c>
      <c r="K1" s="3" t="s">
        <v>15</v>
      </c>
    </row>
    <row r="2" spans="1:11" x14ac:dyDescent="0.2">
      <c r="B2" s="3">
        <v>1</v>
      </c>
      <c r="C2" s="4">
        <f>AVERAGEIF(DATA!$B$2:$B$97,DATA!$B3,DATA!C$2:C$97)</f>
        <v>478</v>
      </c>
      <c r="D2" s="4">
        <f>AVERAGEIF(DATA!$B$2:$B$97,DATA!$B3,DATA!D$2:D$97)</f>
        <v>594.0020833333333</v>
      </c>
      <c r="E2" s="4">
        <f>D2*0.1</f>
        <v>59.400208333333332</v>
      </c>
      <c r="F2" s="4">
        <f>AVERAGEIF(DATA!$B$2:$B$97,DATA!$B3,DATA!E$2:E$97)</f>
        <v>56.60916666666666</v>
      </c>
      <c r="G2" s="5"/>
      <c r="H2">
        <v>2000</v>
      </c>
      <c r="I2">
        <f>AVERAGEIF(DATA!$A$2:$A$97,Model!$H2,DATA!C$2:C$97)</f>
        <v>361.04</v>
      </c>
      <c r="J2">
        <f>AVERAGEIF(DATA!$A$2:$A$97,Model!$H2,DATA!D$2:D$97)</f>
        <v>839.8075</v>
      </c>
      <c r="K2">
        <f>AVERAGEIF(DATA!$A$2:$A$97,Model!$H2,DATA!E$2:E$97)</f>
        <v>50.822500000000005</v>
      </c>
    </row>
    <row r="3" spans="1:11" x14ac:dyDescent="0.2">
      <c r="B3" s="3">
        <v>2</v>
      </c>
      <c r="C3" s="4">
        <f>AVERAGEIF(DATA!$B$2:$B$97,DATA!$B4,DATA!C$2:C$97)</f>
        <v>593.00000000000011</v>
      </c>
      <c r="D3" s="4">
        <f>AVERAGEIF(DATA!$B$2:$B$97,DATA!$B4,DATA!D$2:D$97)</f>
        <v>701.00124999999991</v>
      </c>
      <c r="E3" s="4">
        <f t="shared" ref="E3:E5" si="0">D3*0.1</f>
        <v>70.100124999999991</v>
      </c>
      <c r="F3" s="4">
        <f>AVERAGEIF(DATA!$B$2:$B$97,DATA!$B4,DATA!E$2:E$97)</f>
        <v>51.500416666666666</v>
      </c>
      <c r="G3" s="5"/>
      <c r="H3">
        <v>2001</v>
      </c>
      <c r="I3">
        <f>AVERAGEIF(DATA!$A$2:$A$97,Model!$H3,DATA!C$2:C$97)</f>
        <v>419.37249999999995</v>
      </c>
      <c r="J3">
        <f>AVERAGEIF(DATA!$A$2:$A$97,Model!$H3,DATA!D$2:D$97)</f>
        <v>562.48249999999996</v>
      </c>
      <c r="K3">
        <f>AVERAGEIF(DATA!$A$2:$A$97,Model!$H3,DATA!E$2:E$97)</f>
        <v>49.8125</v>
      </c>
    </row>
    <row r="4" spans="1:11" x14ac:dyDescent="0.2">
      <c r="B4" s="3">
        <v>3</v>
      </c>
      <c r="C4" s="4">
        <f>AVERAGEIF(DATA!$B$2:$B$97,DATA!$B5,DATA!C$2:C$97)</f>
        <v>487</v>
      </c>
      <c r="D4" s="4">
        <f>AVERAGEIF(DATA!$B$2:$B$97,DATA!$B5,DATA!D$2:D$97)</f>
        <v>564.99916666666661</v>
      </c>
      <c r="E4" s="4">
        <f t="shared" si="0"/>
        <v>56.499916666666664</v>
      </c>
      <c r="F4" s="4">
        <f>AVERAGEIF(DATA!$B$2:$B$97,DATA!$B5,DATA!E$2:E$97)</f>
        <v>51.890000000000008</v>
      </c>
      <c r="G4" s="5"/>
      <c r="H4">
        <v>2002</v>
      </c>
      <c r="I4">
        <f>AVERAGEIF(DATA!$A$2:$A$97,Model!$H4,DATA!C$2:C$97)</f>
        <v>414.27250000000004</v>
      </c>
      <c r="J4">
        <f>AVERAGEIF(DATA!$A$2:$A$97,Model!$H4,DATA!D$2:D$97)</f>
        <v>736.43</v>
      </c>
      <c r="K4">
        <f>AVERAGEIF(DATA!$A$2:$A$97,Model!$H4,DATA!E$2:E$97)</f>
        <v>52.63</v>
      </c>
    </row>
    <row r="5" spans="1:11" x14ac:dyDescent="0.2">
      <c r="B5" s="3">
        <v>4</v>
      </c>
      <c r="C5" s="4">
        <f>AVERAGEIF(DATA!$B$2:$B$97,DATA!$B6,DATA!C$2:C$97)</f>
        <v>467.99958333333331</v>
      </c>
      <c r="D5" s="4">
        <f>AVERAGEIF(DATA!$B$2:$B$97,DATA!$B6,DATA!D$2:D$97)</f>
        <v>592.00041666666652</v>
      </c>
      <c r="E5" s="4">
        <f t="shared" si="0"/>
        <v>59.200041666666657</v>
      </c>
      <c r="F5" s="4">
        <f>AVERAGEIF(DATA!$B$2:$B$97,DATA!$B6,DATA!E$2:E$97)</f>
        <v>46.669166666666662</v>
      </c>
      <c r="G5" s="5"/>
      <c r="H5">
        <v>2003</v>
      </c>
      <c r="I5">
        <f>AVERAGEIF(DATA!$A$2:$A$97,Model!$H5,DATA!C$2:C$97)</f>
        <v>404.8175</v>
      </c>
      <c r="J5">
        <f>AVERAGEIF(DATA!$A$2:$A$97,Model!$H5,DATA!D$2:D$97)</f>
        <v>770.09249999999997</v>
      </c>
      <c r="K5">
        <f>AVERAGEIF(DATA!$A$2:$A$97,Model!$H5,DATA!E$2:E$97)</f>
        <v>49.602499999999999</v>
      </c>
    </row>
    <row r="6" spans="1:11" x14ac:dyDescent="0.2">
      <c r="B6" s="6" t="s">
        <v>17</v>
      </c>
      <c r="C6" s="7">
        <f>AVERAGE(C2:C5)</f>
        <v>506.49989583333331</v>
      </c>
      <c r="D6" s="7">
        <f t="shared" ref="D6:F6" si="1">AVERAGE(D2:D5)</f>
        <v>613.00072916666659</v>
      </c>
      <c r="E6" s="7">
        <f t="shared" si="1"/>
        <v>61.300072916666664</v>
      </c>
      <c r="F6" s="7">
        <f t="shared" si="1"/>
        <v>51.667187499999997</v>
      </c>
      <c r="G6" s="5"/>
      <c r="H6">
        <v>2004</v>
      </c>
      <c r="I6">
        <f>AVERAGEIF(DATA!$A$2:$A$97,Model!$H6,DATA!C$2:C$97)</f>
        <v>408.82249999999999</v>
      </c>
      <c r="J6">
        <f>AVERAGEIF(DATA!$A$2:$A$97,Model!$H6,DATA!D$2:D$97)</f>
        <v>791.80000000000007</v>
      </c>
      <c r="K6">
        <f>AVERAGEIF(DATA!$A$2:$A$97,Model!$H6,DATA!E$2:E$97)</f>
        <v>47.910000000000004</v>
      </c>
    </row>
    <row r="7" spans="1:11" x14ac:dyDescent="0.2">
      <c r="C7" s="4"/>
      <c r="D7" s="4"/>
      <c r="E7" s="4"/>
      <c r="F7" s="5"/>
      <c r="G7" s="5"/>
      <c r="H7">
        <v>2005</v>
      </c>
      <c r="I7">
        <f>AVERAGEIF(DATA!$A$2:$A$97,Model!$H7,DATA!C$2:C$97)</f>
        <v>440.69749999999999</v>
      </c>
      <c r="J7">
        <f>AVERAGEIF(DATA!$A$2:$A$97,Model!$H7,DATA!D$2:D$97)</f>
        <v>741.995</v>
      </c>
      <c r="K7">
        <f>AVERAGEIF(DATA!$A$2:$A$97,Model!$H7,DATA!E$2:E$97)</f>
        <v>50.782499999999999</v>
      </c>
    </row>
    <row r="8" spans="1:11" ht="16" thickBot="1" x14ac:dyDescent="0.25">
      <c r="C8" s="8"/>
      <c r="D8" s="8"/>
      <c r="E8" s="8"/>
      <c r="F8" s="8"/>
      <c r="H8">
        <v>2006</v>
      </c>
      <c r="I8">
        <f>AVERAGEIF(DATA!$A$2:$A$97,Model!$H8,DATA!C$2:C$97)</f>
        <v>519.07500000000005</v>
      </c>
      <c r="J8">
        <f>AVERAGEIF(DATA!$A$2:$A$97,Model!$H8,DATA!D$2:D$97)</f>
        <v>771.04250000000002</v>
      </c>
      <c r="K8">
        <f>AVERAGEIF(DATA!$A$2:$A$97,Model!$H8,DATA!E$2:E$97)</f>
        <v>48.4375</v>
      </c>
    </row>
    <row r="9" spans="1:11" ht="17" thickTop="1" thickBot="1" x14ac:dyDescent="0.25">
      <c r="B9" s="9"/>
      <c r="C9" s="10" t="s">
        <v>18</v>
      </c>
      <c r="D9" s="11" t="s">
        <v>19</v>
      </c>
      <c r="E9" s="12" t="s">
        <v>20</v>
      </c>
      <c r="F9" s="13" t="s">
        <v>21</v>
      </c>
      <c r="H9">
        <v>2007</v>
      </c>
      <c r="I9">
        <f>AVERAGEIF(DATA!$A$2:$A$97,Model!$H9,DATA!C$2:C$97)</f>
        <v>469.65499999999997</v>
      </c>
      <c r="J9">
        <f>AVERAGEIF(DATA!$A$2:$A$97,Model!$H9,DATA!D$2:D$97)</f>
        <v>545.64250000000004</v>
      </c>
      <c r="K9">
        <f>AVERAGEIF(DATA!$A$2:$A$97,Model!$H9,DATA!E$2:E$97)</f>
        <v>48.397499999999994</v>
      </c>
    </row>
    <row r="10" spans="1:11" ht="16" thickTop="1" x14ac:dyDescent="0.2">
      <c r="A10" s="14"/>
      <c r="B10" s="15" t="s">
        <v>0</v>
      </c>
      <c r="C10" s="16">
        <f>500</f>
        <v>500</v>
      </c>
      <c r="D10" s="17">
        <f>C13</f>
        <v>369.20129166666652</v>
      </c>
      <c r="E10" s="18">
        <f t="shared" ref="E10:F10" si="2">D13</f>
        <v>261.20004166666672</v>
      </c>
      <c r="F10" s="19">
        <f t="shared" si="2"/>
        <v>183.20087500000011</v>
      </c>
      <c r="H10">
        <v>2008</v>
      </c>
      <c r="I10">
        <f>AVERAGEIF(DATA!$A$2:$A$97,Model!$H10,DATA!C$2:C$97)</f>
        <v>435.41</v>
      </c>
      <c r="J10">
        <f>AVERAGEIF(DATA!$A$2:$A$97,Model!$H10,DATA!D$2:D$97)</f>
        <v>570.8075</v>
      </c>
      <c r="K10">
        <f>AVERAGEIF(DATA!$A$2:$A$97,Model!$H10,DATA!E$2:E$97)</f>
        <v>49.3825</v>
      </c>
    </row>
    <row r="11" spans="1:11" x14ac:dyDescent="0.2">
      <c r="A11" s="14"/>
      <c r="B11" s="20" t="s">
        <v>22</v>
      </c>
      <c r="C11" s="16">
        <v>463.20337499999988</v>
      </c>
      <c r="D11" s="21">
        <v>593.00000000000011</v>
      </c>
      <c r="E11" s="22">
        <v>487</v>
      </c>
      <c r="F11" s="23">
        <v>467.99958333333331</v>
      </c>
      <c r="H11">
        <v>2009</v>
      </c>
      <c r="I11">
        <f>AVERAGEIF(DATA!$A$2:$A$97,Model!$H11,DATA!C$2:C$97)</f>
        <v>514.495</v>
      </c>
      <c r="J11">
        <f>AVERAGEIF(DATA!$A$2:$A$97,Model!$H11,DATA!D$2:D$97)</f>
        <v>662.60750000000007</v>
      </c>
      <c r="K11">
        <f>AVERAGEIF(DATA!$A$2:$A$97,Model!$H11,DATA!E$2:E$97)</f>
        <v>54.400000000000006</v>
      </c>
    </row>
    <row r="12" spans="1:11" x14ac:dyDescent="0.2">
      <c r="A12" s="14"/>
      <c r="B12" s="20" t="s">
        <v>23</v>
      </c>
      <c r="C12" s="24" cm="1">
        <f t="array" ref="C12:F12">_xlfn.TOROW(D2:D5)</f>
        <v>594.0020833333333</v>
      </c>
      <c r="D12" s="17">
        <v>701.00124999999991</v>
      </c>
      <c r="E12" s="18">
        <v>564.99916666666661</v>
      </c>
      <c r="F12" s="19">
        <v>592.00041666666652</v>
      </c>
      <c r="H12">
        <v>2010</v>
      </c>
      <c r="I12">
        <f>AVERAGEIF(DATA!$A$2:$A$97,Model!$H12,DATA!C$2:C$97)</f>
        <v>479.72500000000002</v>
      </c>
      <c r="J12">
        <f>AVERAGEIF(DATA!$A$2:$A$97,Model!$H12,DATA!D$2:D$97)</f>
        <v>654.97</v>
      </c>
      <c r="K12">
        <f>AVERAGEIF(DATA!$A$2:$A$97,Model!$H12,DATA!E$2:E$97)</f>
        <v>53.567499999999995</v>
      </c>
    </row>
    <row r="13" spans="1:11" ht="16" thickBot="1" x14ac:dyDescent="0.25">
      <c r="A13" s="14"/>
      <c r="B13" s="25" t="s">
        <v>24</v>
      </c>
      <c r="C13" s="26">
        <f>C10+C11-C12</f>
        <v>369.20129166666652</v>
      </c>
      <c r="D13" s="27">
        <f t="shared" ref="D13:F13" si="3">D10+D11-D12</f>
        <v>261.20004166666672</v>
      </c>
      <c r="E13" s="28">
        <f t="shared" si="3"/>
        <v>183.20087500000011</v>
      </c>
      <c r="F13" s="29">
        <f t="shared" si="3"/>
        <v>59.200041666666948</v>
      </c>
      <c r="H13">
        <v>2011</v>
      </c>
      <c r="I13">
        <f>AVERAGEIF(DATA!$A$2:$A$97,Model!$H13,DATA!C$2:C$97)</f>
        <v>478.04750000000001</v>
      </c>
      <c r="J13">
        <f>AVERAGEIF(DATA!$A$2:$A$97,Model!$H13,DATA!D$2:D$97)</f>
        <v>679.44499999999994</v>
      </c>
      <c r="K13">
        <f>AVERAGEIF(DATA!$A$2:$A$97,Model!$H13,DATA!E$2:E$97)</f>
        <v>52.674999999999997</v>
      </c>
    </row>
    <row r="14" spans="1:11" ht="17" thickTop="1" thickBot="1" x14ac:dyDescent="0.25">
      <c r="B14" s="30"/>
      <c r="C14" s="30"/>
      <c r="D14" s="30"/>
      <c r="E14" s="30"/>
      <c r="F14" s="30"/>
      <c r="H14">
        <v>2012</v>
      </c>
      <c r="I14">
        <f>AVERAGEIF(DATA!$A$2:$A$97,Model!$H14,DATA!C$2:C$97)</f>
        <v>436.87750000000005</v>
      </c>
      <c r="J14">
        <f>AVERAGEIF(DATA!$A$2:$A$97,Model!$H14,DATA!D$2:D$97)</f>
        <v>634.48749999999995</v>
      </c>
      <c r="K14">
        <f>AVERAGEIF(DATA!$A$2:$A$97,Model!$H14,DATA!E$2:E$97)</f>
        <v>55.769999999999996</v>
      </c>
    </row>
    <row r="15" spans="1:11" ht="16" thickTop="1" x14ac:dyDescent="0.2">
      <c r="A15" s="14"/>
      <c r="B15" s="15" t="s">
        <v>25</v>
      </c>
      <c r="C15" s="31" cm="1">
        <f t="array" ref="C15:F15">_xlfn.TOROW(E2:E5)</f>
        <v>59.400208333333332</v>
      </c>
      <c r="D15" s="32">
        <v>70.100124999999991</v>
      </c>
      <c r="E15" s="33">
        <v>56.499916666666664</v>
      </c>
      <c r="F15" s="34">
        <v>59.200041666666657</v>
      </c>
      <c r="H15">
        <v>2013</v>
      </c>
      <c r="I15">
        <f>AVERAGEIF(DATA!$A$2:$A$97,Model!$H15,DATA!C$2:C$97)</f>
        <v>523.47249999999997</v>
      </c>
      <c r="J15">
        <f>AVERAGEIF(DATA!$A$2:$A$97,Model!$H15,DATA!D$2:D$97)</f>
        <v>492.82499999999999</v>
      </c>
      <c r="K15">
        <f>AVERAGEIF(DATA!$A$2:$A$97,Model!$H15,DATA!E$2:E$97)</f>
        <v>52.532500000000006</v>
      </c>
    </row>
    <row r="16" spans="1:11" ht="16" thickBot="1" x14ac:dyDescent="0.25">
      <c r="A16" s="14"/>
      <c r="B16" s="25" t="s">
        <v>26</v>
      </c>
      <c r="C16" s="26" cm="1">
        <f t="array" ref="C16:F16">_xlfn.TOROW(C2:C5)</f>
        <v>478</v>
      </c>
      <c r="D16" s="27">
        <v>593.00000000000011</v>
      </c>
      <c r="E16" s="28">
        <v>487</v>
      </c>
      <c r="F16" s="29">
        <v>467.99958333333331</v>
      </c>
      <c r="H16">
        <v>2014</v>
      </c>
      <c r="I16">
        <f>AVERAGEIF(DATA!$A$2:$A$97,Model!$H16,DATA!C$2:C$97)</f>
        <v>545.38499999999999</v>
      </c>
      <c r="J16">
        <f>AVERAGEIF(DATA!$A$2:$A$97,Model!$H16,DATA!D$2:D$97)</f>
        <v>612.50249999999994</v>
      </c>
      <c r="K16">
        <f>AVERAGEIF(DATA!$A$2:$A$97,Model!$H16,DATA!E$2:E$97)</f>
        <v>49.575000000000003</v>
      </c>
    </row>
    <row r="17" spans="2:11" ht="17" thickTop="1" thickBot="1" x14ac:dyDescent="0.25">
      <c r="F17" s="35"/>
      <c r="H17">
        <v>2015</v>
      </c>
      <c r="I17">
        <f>AVERAGEIF(DATA!$A$2:$A$97,Model!$H17,DATA!C$2:C$97)</f>
        <v>508.47500000000002</v>
      </c>
      <c r="J17">
        <f>AVERAGEIF(DATA!$A$2:$A$97,Model!$H17,DATA!D$2:D$97)</f>
        <v>533.8075</v>
      </c>
      <c r="K17">
        <f>AVERAGEIF(DATA!$A$2:$A$97,Model!$H17,DATA!E$2:E$97)</f>
        <v>55.512500000000003</v>
      </c>
    </row>
    <row r="18" spans="2:11" ht="17" thickTop="1" thickBot="1" x14ac:dyDescent="0.25">
      <c r="B18" s="36" t="s">
        <v>2</v>
      </c>
      <c r="C18" s="37">
        <f>(C10+C13)/2</f>
        <v>434.60064583333326</v>
      </c>
      <c r="D18" s="38">
        <f>(D10+D13)/2</f>
        <v>315.20066666666662</v>
      </c>
      <c r="E18" s="39">
        <f>(E10+E13)/2</f>
        <v>222.20045833333342</v>
      </c>
      <c r="F18" s="40">
        <f>(F10+F13)/2</f>
        <v>121.20045833333353</v>
      </c>
      <c r="H18">
        <v>2016</v>
      </c>
      <c r="I18">
        <f>AVERAGEIF(DATA!$A$2:$A$97,Model!$H18,DATA!C$2:C$97)</f>
        <v>581.62000000000012</v>
      </c>
      <c r="J18">
        <f>AVERAGEIF(DATA!$A$2:$A$97,Model!$H18,DATA!D$2:D$97)</f>
        <v>531.84749999999997</v>
      </c>
      <c r="K18">
        <f>AVERAGEIF(DATA!$A$2:$A$97,Model!$H18,DATA!E$2:E$97)</f>
        <v>48.902500000000003</v>
      </c>
    </row>
    <row r="19" spans="2:11" ht="17" thickTop="1" thickBot="1" x14ac:dyDescent="0.25">
      <c r="B19" s="35"/>
      <c r="C19" s="41"/>
      <c r="F19" s="35"/>
      <c r="H19">
        <v>2017</v>
      </c>
      <c r="I19">
        <f>AVERAGEIF(DATA!$A$2:$A$97,Model!$H19,DATA!C$2:C$97)</f>
        <v>586.08500000000004</v>
      </c>
      <c r="J19">
        <f>AVERAGEIF(DATA!$A$2:$A$97,Model!$H19,DATA!D$2:D$97)</f>
        <v>538.44749999999999</v>
      </c>
      <c r="K19">
        <f>AVERAGEIF(DATA!$A$2:$A$97,Model!$H19,DATA!E$2:E$97)</f>
        <v>52.18</v>
      </c>
    </row>
    <row r="20" spans="2:11" ht="16" thickTop="1" x14ac:dyDescent="0.2">
      <c r="B20" s="42" t="s">
        <v>27</v>
      </c>
      <c r="C20" s="43" cm="1">
        <f t="array" ref="C20:F20">_xlfn.TOROW(F2:F5)</f>
        <v>56.60916666666666</v>
      </c>
      <c r="D20" s="44">
        <v>51.500416666666666</v>
      </c>
      <c r="E20" s="45">
        <v>51.890000000000008</v>
      </c>
      <c r="F20" s="46">
        <v>46.669166666666662</v>
      </c>
      <c r="H20">
        <v>2018</v>
      </c>
      <c r="I20">
        <f>AVERAGEIF(DATA!$A$2:$A$97,Model!$H20,DATA!C$2:C$97)</f>
        <v>586.69749999999999</v>
      </c>
      <c r="J20">
        <f>AVERAGEIF(DATA!$A$2:$A$97,Model!$H20,DATA!D$2:D$97)</f>
        <v>447.90499999999997</v>
      </c>
      <c r="K20">
        <f>AVERAGEIF(DATA!$A$2:$A$97,Model!$H20,DATA!E$2:E$97)</f>
        <v>53.125</v>
      </c>
    </row>
    <row r="21" spans="2:11" ht="16" thickBot="1" x14ac:dyDescent="0.25">
      <c r="B21" s="47" t="s">
        <v>28</v>
      </c>
      <c r="C21" s="48">
        <v>1.54</v>
      </c>
      <c r="D21" s="49">
        <v>1.54</v>
      </c>
      <c r="E21" s="50">
        <v>1.54</v>
      </c>
      <c r="F21" s="51">
        <v>1.54</v>
      </c>
      <c r="H21">
        <v>2019</v>
      </c>
      <c r="I21">
        <f>AVERAGEIF(DATA!$A$2:$A$97,Model!$H21,DATA!C$2:C$97)</f>
        <v>594.04500000000007</v>
      </c>
      <c r="J21">
        <f>AVERAGEIF(DATA!$A$2:$A$97,Model!$H21,DATA!D$2:D$97)</f>
        <v>537.09999999999991</v>
      </c>
      <c r="K21">
        <f>AVERAGEIF(DATA!$A$2:$A$97,Model!$H21,DATA!E$2:E$97)</f>
        <v>53.9</v>
      </c>
    </row>
    <row r="22" spans="2:11" ht="17" thickTop="1" thickBot="1" x14ac:dyDescent="0.25">
      <c r="F22" s="35"/>
      <c r="H22">
        <v>2020</v>
      </c>
      <c r="I22">
        <f>AVERAGEIF(DATA!$A$2:$A$97,Model!$H22,DATA!C$2:C$97)</f>
        <v>612.495</v>
      </c>
      <c r="J22">
        <f>AVERAGEIF(DATA!$A$2:$A$97,Model!$H22,DATA!D$2:D$97)</f>
        <v>532.3075</v>
      </c>
      <c r="K22">
        <f>AVERAGEIF(DATA!$A$2:$A$97,Model!$H22,DATA!E$2:E$97)</f>
        <v>53.697499999999998</v>
      </c>
    </row>
    <row r="23" spans="2:11" ht="16" thickTop="1" x14ac:dyDescent="0.2">
      <c r="B23" s="42" t="s">
        <v>1</v>
      </c>
      <c r="C23" s="52">
        <f>C20*C11</f>
        <v>26221.55705593749</v>
      </c>
      <c r="D23" s="53">
        <f>D20*D11</f>
        <v>30539.747083333339</v>
      </c>
      <c r="E23" s="54">
        <f>E20*E11</f>
        <v>25270.430000000004</v>
      </c>
      <c r="F23" s="13">
        <f>F20*F11</f>
        <v>21841.150554513886</v>
      </c>
      <c r="H23">
        <v>2021</v>
      </c>
      <c r="I23">
        <f>AVERAGEIF(DATA!$A$2:$A$97,Model!$H23,DATA!C$2:C$97)</f>
        <v>610.83000000000004</v>
      </c>
      <c r="J23">
        <f>AVERAGEIF(DATA!$A$2:$A$97,Model!$H23,DATA!D$2:D$97)</f>
        <v>498.82499999999999</v>
      </c>
      <c r="K23">
        <f>AVERAGEIF(DATA!$A$2:$A$97,Model!$H23,DATA!E$2:E$97)</f>
        <v>52.692499999999995</v>
      </c>
    </row>
    <row r="24" spans="2:11" ht="16" thickBot="1" x14ac:dyDescent="0.25">
      <c r="B24" s="47" t="s">
        <v>29</v>
      </c>
      <c r="C24" s="55">
        <f>C21*C18</f>
        <v>669.28499458333329</v>
      </c>
      <c r="D24" s="56">
        <f>D21*D18</f>
        <v>485.40902666666659</v>
      </c>
      <c r="E24" s="57">
        <f t="shared" ref="E24:F24" si="4">E21*E18</f>
        <v>342.18870583333347</v>
      </c>
      <c r="F24" s="58">
        <f t="shared" si="4"/>
        <v>186.64870583333365</v>
      </c>
      <c r="H24">
        <v>2022</v>
      </c>
      <c r="I24">
        <f>AVERAGEIF(DATA!$A$2:$A$97,Model!$H24,DATA!C$2:C$97)</f>
        <v>628.29250000000002</v>
      </c>
      <c r="J24">
        <f>AVERAGEIF(DATA!$A$2:$A$97,Model!$H24,DATA!D$2:D$97)</f>
        <v>509.9</v>
      </c>
      <c r="K24">
        <f>AVERAGEIF(DATA!$A$2:$A$97,Model!$H24,DATA!E$2:E$97)</f>
        <v>51.82</v>
      </c>
    </row>
    <row r="25" spans="2:11" ht="16" thickTop="1" x14ac:dyDescent="0.2">
      <c r="H25">
        <v>2023</v>
      </c>
      <c r="I25">
        <f>AVERAGEIF(DATA!$A$2:$A$97,Model!$H25,DATA!C$2:C$97)</f>
        <v>596.29250000000002</v>
      </c>
      <c r="J25">
        <f>AVERAGEIF(DATA!$A$2:$A$97,Model!$H25,DATA!D$2:D$97)</f>
        <v>514.93999999999994</v>
      </c>
      <c r="K25">
        <f>AVERAGEIF(DATA!$A$2:$A$97,Model!$H25,DATA!E$2:E$97)</f>
        <v>51.884999999999998</v>
      </c>
    </row>
    <row r="26" spans="2:11" ht="18" x14ac:dyDescent="0.35">
      <c r="G26" s="59">
        <f>SUM(C23:F24)</f>
        <v>105556.41612670138</v>
      </c>
    </row>
  </sheetData>
  <conditionalFormatting sqref="C2:F5">
    <cfRule type="colorScale" priority="4">
      <colorScale>
        <cfvo type="min"/>
        <cfvo type="percentile" val="50"/>
        <cfvo type="max"/>
        <color rgb="FFF8696B"/>
        <color rgb="FFFFEB84"/>
        <color rgb="FF63BE7B"/>
      </colorScale>
    </cfRule>
  </conditionalFormatting>
  <pageMargins left="0.7" right="0.7" top="0.75" bottom="0.75" header="0.3" footer="0.3"/>
  <drawing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943247B-CE12-6045-A195-C154676A728E}">
  <dimension ref="A1:J97"/>
  <sheetViews>
    <sheetView workbookViewId="0">
      <selection activeCell="H22" sqref="H22"/>
    </sheetView>
  </sheetViews>
  <sheetFormatPr baseColWidth="10" defaultColWidth="11.5" defaultRowHeight="15" x14ac:dyDescent="0.2"/>
  <cols>
    <col min="5" max="5" width="14.33203125" bestFit="1" customWidth="1"/>
    <col min="7" max="7" width="13.5" bestFit="1" customWidth="1"/>
    <col min="8" max="9" width="18.5" bestFit="1" customWidth="1"/>
    <col min="10" max="10" width="26" bestFit="1" customWidth="1"/>
    <col min="11" max="40" width="7" bestFit="1" customWidth="1"/>
    <col min="41" max="41" width="6" bestFit="1" customWidth="1"/>
    <col min="42" max="45" width="7" bestFit="1" customWidth="1"/>
    <col min="46" max="46" width="6" bestFit="1" customWidth="1"/>
    <col min="47" max="51" width="7" bestFit="1" customWidth="1"/>
    <col min="52" max="52" width="6" bestFit="1" customWidth="1"/>
    <col min="53" max="55" width="7" bestFit="1" customWidth="1"/>
    <col min="56" max="56" width="6" bestFit="1" customWidth="1"/>
    <col min="57" max="65" width="7" bestFit="1" customWidth="1"/>
    <col min="66" max="66" width="6" bestFit="1" customWidth="1"/>
    <col min="67" max="69" width="7" bestFit="1" customWidth="1"/>
    <col min="70" max="70" width="6" bestFit="1" customWidth="1"/>
    <col min="71" max="80" width="7" bestFit="1" customWidth="1"/>
    <col min="81" max="81" width="6" bestFit="1" customWidth="1"/>
    <col min="82" max="97" width="7" bestFit="1" customWidth="1"/>
    <col min="98" max="99" width="6" bestFit="1" customWidth="1"/>
    <col min="100" max="103" width="7" bestFit="1" customWidth="1"/>
    <col min="104" max="104" width="11.33203125" bestFit="1" customWidth="1"/>
  </cols>
  <sheetData>
    <row r="1" spans="1:10" x14ac:dyDescent="0.2">
      <c r="A1" s="1" t="s">
        <v>3</v>
      </c>
      <c r="B1" s="1" t="s">
        <v>4</v>
      </c>
      <c r="C1" s="1" t="s">
        <v>5</v>
      </c>
      <c r="D1" s="1" t="s">
        <v>6</v>
      </c>
      <c r="E1" s="1" t="s">
        <v>7</v>
      </c>
      <c r="G1" s="1" t="s">
        <v>8</v>
      </c>
      <c r="H1" s="1" t="s">
        <v>9</v>
      </c>
      <c r="I1" s="1" t="s">
        <v>10</v>
      </c>
    </row>
    <row r="2" spans="1:10" x14ac:dyDescent="0.2">
      <c r="A2" s="1">
        <v>2000</v>
      </c>
      <c r="B2" s="2">
        <v>1</v>
      </c>
      <c r="C2" s="2">
        <v>364.56</v>
      </c>
      <c r="D2" s="2">
        <v>800.1</v>
      </c>
      <c r="E2" s="2">
        <v>58.63</v>
      </c>
      <c r="G2" s="1">
        <v>500</v>
      </c>
      <c r="H2" s="2">
        <v>1.54</v>
      </c>
      <c r="I2" s="2">
        <v>0.1</v>
      </c>
    </row>
    <row r="3" spans="1:10" x14ac:dyDescent="0.2">
      <c r="A3" s="1">
        <v>2000</v>
      </c>
      <c r="B3" s="2">
        <v>2</v>
      </c>
      <c r="C3" s="2">
        <v>378.73</v>
      </c>
      <c r="D3" s="2">
        <v>648.12</v>
      </c>
      <c r="E3" s="2">
        <v>40.64</v>
      </c>
    </row>
    <row r="4" spans="1:10" x14ac:dyDescent="0.2">
      <c r="A4" s="1">
        <v>2000</v>
      </c>
      <c r="B4" s="2">
        <v>3</v>
      </c>
      <c r="C4" s="2">
        <v>376.69</v>
      </c>
      <c r="D4" s="2">
        <v>957.37</v>
      </c>
      <c r="E4" s="2">
        <v>65.930000000000007</v>
      </c>
    </row>
    <row r="5" spans="1:10" x14ac:dyDescent="0.2">
      <c r="A5" s="1">
        <v>2000</v>
      </c>
      <c r="B5" s="2">
        <v>4</v>
      </c>
      <c r="C5" s="2">
        <v>324.18</v>
      </c>
      <c r="D5" s="2">
        <v>953.64</v>
      </c>
      <c r="E5" s="2">
        <v>38.090000000000003</v>
      </c>
    </row>
    <row r="6" spans="1:10" x14ac:dyDescent="0.2">
      <c r="A6" s="1">
        <v>2001</v>
      </c>
      <c r="B6" s="2">
        <v>1</v>
      </c>
      <c r="C6" s="2">
        <v>375.82</v>
      </c>
      <c r="D6" s="2">
        <v>631.67999999999995</v>
      </c>
      <c r="E6" s="2">
        <v>45.93</v>
      </c>
      <c r="G6" s="60" t="s">
        <v>11</v>
      </c>
      <c r="H6" s="61" t="s">
        <v>31</v>
      </c>
      <c r="I6" s="61" t="s">
        <v>32</v>
      </c>
      <c r="J6" s="61" t="s">
        <v>33</v>
      </c>
    </row>
    <row r="7" spans="1:10" x14ac:dyDescent="0.2">
      <c r="A7" s="1">
        <v>2001</v>
      </c>
      <c r="B7" s="2">
        <v>2</v>
      </c>
      <c r="C7" s="2">
        <v>398.01</v>
      </c>
      <c r="D7" s="2">
        <v>624.6</v>
      </c>
      <c r="E7" s="2">
        <v>41.01</v>
      </c>
      <c r="G7" s="61">
        <v>1</v>
      </c>
      <c r="H7" s="62">
        <v>467.99958333333331</v>
      </c>
      <c r="I7" s="62">
        <v>592.00041666666652</v>
      </c>
      <c r="J7" s="62">
        <v>46.669166666666662</v>
      </c>
    </row>
    <row r="8" spans="1:10" x14ac:dyDescent="0.2">
      <c r="A8" s="1">
        <v>2001</v>
      </c>
      <c r="B8" s="2">
        <v>3</v>
      </c>
      <c r="C8" s="2">
        <v>502.82</v>
      </c>
      <c r="D8" s="2">
        <v>423.73</v>
      </c>
      <c r="E8" s="2">
        <v>70.349999999999994</v>
      </c>
      <c r="G8" s="61">
        <v>2</v>
      </c>
      <c r="H8" s="62">
        <v>478</v>
      </c>
      <c r="I8" s="62">
        <v>594.0020833333333</v>
      </c>
      <c r="J8" s="62">
        <v>56.60916666666666</v>
      </c>
    </row>
    <row r="9" spans="1:10" x14ac:dyDescent="0.2">
      <c r="A9" s="1">
        <v>2001</v>
      </c>
      <c r="B9" s="2">
        <v>4</v>
      </c>
      <c r="C9" s="2">
        <v>400.84</v>
      </c>
      <c r="D9" s="2">
        <v>569.91999999999996</v>
      </c>
      <c r="E9" s="2">
        <v>41.96</v>
      </c>
      <c r="G9" s="61">
        <v>3</v>
      </c>
      <c r="H9" s="62">
        <v>593.00000000000011</v>
      </c>
      <c r="I9" s="62">
        <v>701.00124999999991</v>
      </c>
      <c r="J9" s="62">
        <v>51.500416666666666</v>
      </c>
    </row>
    <row r="10" spans="1:10" x14ac:dyDescent="0.2">
      <c r="A10" s="1">
        <v>2002</v>
      </c>
      <c r="B10" s="2">
        <v>1</v>
      </c>
      <c r="C10" s="2">
        <v>413.12</v>
      </c>
      <c r="D10" s="2">
        <v>782.85</v>
      </c>
      <c r="E10" s="2">
        <v>55.2</v>
      </c>
      <c r="G10" s="61">
        <v>4</v>
      </c>
      <c r="H10" s="62">
        <v>487</v>
      </c>
      <c r="I10" s="62">
        <v>564.99916666666661</v>
      </c>
      <c r="J10" s="62">
        <v>51.890000000000008</v>
      </c>
    </row>
    <row r="11" spans="1:10" x14ac:dyDescent="0.2">
      <c r="A11" s="1">
        <v>2002</v>
      </c>
      <c r="B11" s="2">
        <v>2</v>
      </c>
      <c r="C11" s="2">
        <v>444.29</v>
      </c>
      <c r="D11" s="2">
        <v>638.03</v>
      </c>
      <c r="E11" s="2">
        <v>44.88</v>
      </c>
      <c r="G11" s="61" t="s">
        <v>30</v>
      </c>
      <c r="H11" s="62">
        <v>506.49989583333308</v>
      </c>
      <c r="I11" s="62">
        <v>613.0007291666667</v>
      </c>
      <c r="J11" s="62">
        <v>51.667187500000004</v>
      </c>
    </row>
    <row r="12" spans="1:10" x14ac:dyDescent="0.2">
      <c r="A12" s="1">
        <v>2002</v>
      </c>
      <c r="B12" s="2">
        <v>3</v>
      </c>
      <c r="C12" s="2">
        <v>431.73</v>
      </c>
      <c r="D12" s="2">
        <v>721.2</v>
      </c>
      <c r="E12" s="2">
        <v>65.91</v>
      </c>
    </row>
    <row r="13" spans="1:10" x14ac:dyDescent="0.2">
      <c r="A13" s="1">
        <v>2002</v>
      </c>
      <c r="B13" s="2">
        <v>4</v>
      </c>
      <c r="C13" s="2">
        <v>367.95</v>
      </c>
      <c r="D13" s="2">
        <v>803.64</v>
      </c>
      <c r="E13" s="2">
        <v>44.53</v>
      </c>
    </row>
    <row r="14" spans="1:10" x14ac:dyDescent="0.2">
      <c r="A14" s="1">
        <v>2003</v>
      </c>
      <c r="B14" s="2">
        <v>1</v>
      </c>
      <c r="C14" s="2">
        <v>390.05</v>
      </c>
      <c r="D14" s="2">
        <v>806.61</v>
      </c>
      <c r="E14" s="2">
        <v>55.43</v>
      </c>
    </row>
    <row r="15" spans="1:10" x14ac:dyDescent="0.2">
      <c r="A15" s="1">
        <v>2003</v>
      </c>
      <c r="B15" s="2">
        <v>2</v>
      </c>
      <c r="C15" s="2">
        <v>412.81</v>
      </c>
      <c r="D15" s="2">
        <v>490.41</v>
      </c>
      <c r="E15" s="2">
        <v>48.8</v>
      </c>
    </row>
    <row r="16" spans="1:10" x14ac:dyDescent="0.2">
      <c r="A16" s="1">
        <v>2003</v>
      </c>
      <c r="B16" s="2">
        <v>3</v>
      </c>
      <c r="C16" s="2">
        <v>439.28</v>
      </c>
      <c r="D16" s="2">
        <v>1103.05</v>
      </c>
      <c r="E16" s="2">
        <v>54.84</v>
      </c>
    </row>
    <row r="17" spans="1:5" x14ac:dyDescent="0.2">
      <c r="A17" s="1">
        <v>2003</v>
      </c>
      <c r="B17" s="2">
        <v>4</v>
      </c>
      <c r="C17" s="2">
        <v>377.13</v>
      </c>
      <c r="D17" s="2">
        <v>680.3</v>
      </c>
      <c r="E17" s="2">
        <v>39.340000000000003</v>
      </c>
    </row>
    <row r="18" spans="1:5" x14ac:dyDescent="0.2">
      <c r="A18" s="1">
        <v>2004</v>
      </c>
      <c r="B18" s="2">
        <v>1</v>
      </c>
      <c r="C18" s="2">
        <v>359.23</v>
      </c>
      <c r="D18" s="2">
        <v>730.99</v>
      </c>
      <c r="E18" s="2">
        <v>53.64</v>
      </c>
    </row>
    <row r="19" spans="1:5" x14ac:dyDescent="0.2">
      <c r="A19" s="1">
        <v>2004</v>
      </c>
      <c r="B19" s="2">
        <v>2</v>
      </c>
      <c r="C19" s="2">
        <v>405.55</v>
      </c>
      <c r="D19" s="2">
        <v>949.74</v>
      </c>
      <c r="E19" s="2">
        <v>44.51</v>
      </c>
    </row>
    <row r="20" spans="1:5" x14ac:dyDescent="0.2">
      <c r="A20" s="1">
        <v>2004</v>
      </c>
      <c r="B20" s="2">
        <v>3</v>
      </c>
      <c r="C20" s="2">
        <v>476.92</v>
      </c>
      <c r="D20" s="2">
        <v>685.78</v>
      </c>
      <c r="E20" s="2">
        <v>52.02</v>
      </c>
    </row>
    <row r="21" spans="1:5" x14ac:dyDescent="0.2">
      <c r="A21" s="1">
        <v>2004</v>
      </c>
      <c r="B21" s="2">
        <v>4</v>
      </c>
      <c r="C21" s="2">
        <v>393.59</v>
      </c>
      <c r="D21" s="2">
        <v>800.69</v>
      </c>
      <c r="E21" s="2">
        <v>41.47</v>
      </c>
    </row>
    <row r="22" spans="1:5" x14ac:dyDescent="0.2">
      <c r="A22" s="1">
        <v>2005</v>
      </c>
      <c r="B22" s="2">
        <v>1</v>
      </c>
      <c r="C22" s="2">
        <v>376.47</v>
      </c>
      <c r="D22" s="2">
        <v>808.27</v>
      </c>
      <c r="E22" s="2">
        <v>53.68</v>
      </c>
    </row>
    <row r="23" spans="1:5" x14ac:dyDescent="0.2">
      <c r="A23" s="1">
        <v>2005</v>
      </c>
      <c r="B23" s="2">
        <v>2</v>
      </c>
      <c r="C23" s="2">
        <v>348.49</v>
      </c>
      <c r="D23" s="2">
        <v>775.2</v>
      </c>
      <c r="E23" s="2">
        <v>46.35</v>
      </c>
    </row>
    <row r="24" spans="1:5" x14ac:dyDescent="0.2">
      <c r="A24" s="1">
        <v>2005</v>
      </c>
      <c r="B24" s="2">
        <v>3</v>
      </c>
      <c r="C24" s="2">
        <v>615.04999999999995</v>
      </c>
      <c r="D24" s="2">
        <v>718.82</v>
      </c>
      <c r="E24" s="2">
        <v>55.47</v>
      </c>
    </row>
    <row r="25" spans="1:5" x14ac:dyDescent="0.2">
      <c r="A25" s="1">
        <v>2005</v>
      </c>
      <c r="B25" s="2">
        <v>4</v>
      </c>
      <c r="C25" s="2">
        <v>422.78</v>
      </c>
      <c r="D25" s="2">
        <v>665.69</v>
      </c>
      <c r="E25" s="2">
        <v>47.63</v>
      </c>
    </row>
    <row r="26" spans="1:5" x14ac:dyDescent="0.2">
      <c r="A26" s="1">
        <v>2006</v>
      </c>
      <c r="B26" s="2">
        <v>1</v>
      </c>
      <c r="C26" s="2">
        <v>481.24</v>
      </c>
      <c r="D26" s="2">
        <v>885.93</v>
      </c>
      <c r="E26" s="2">
        <v>46.82</v>
      </c>
    </row>
    <row r="27" spans="1:5" x14ac:dyDescent="0.2">
      <c r="A27" s="1">
        <v>2006</v>
      </c>
      <c r="B27" s="2">
        <v>2</v>
      </c>
      <c r="C27" s="2">
        <v>428.85</v>
      </c>
      <c r="D27" s="2">
        <v>510.87</v>
      </c>
      <c r="E27" s="2">
        <v>45.81</v>
      </c>
    </row>
    <row r="28" spans="1:5" x14ac:dyDescent="0.2">
      <c r="A28" s="1">
        <v>2006</v>
      </c>
      <c r="B28" s="2">
        <v>3</v>
      </c>
      <c r="C28" s="2">
        <v>643.75</v>
      </c>
      <c r="D28" s="2">
        <v>926.04</v>
      </c>
      <c r="E28" s="2">
        <v>55.4</v>
      </c>
    </row>
    <row r="29" spans="1:5" x14ac:dyDescent="0.2">
      <c r="A29" s="1">
        <v>2006</v>
      </c>
      <c r="B29" s="2">
        <v>4</v>
      </c>
      <c r="C29" s="2">
        <v>522.46</v>
      </c>
      <c r="D29" s="2">
        <v>761.33</v>
      </c>
      <c r="E29" s="2">
        <v>45.72</v>
      </c>
    </row>
    <row r="30" spans="1:5" x14ac:dyDescent="0.2">
      <c r="A30" s="1">
        <v>2007</v>
      </c>
      <c r="B30" s="2">
        <v>1</v>
      </c>
      <c r="C30" s="2">
        <v>403.95</v>
      </c>
      <c r="D30" s="2">
        <v>610.27</v>
      </c>
      <c r="E30" s="2">
        <v>50.55</v>
      </c>
    </row>
    <row r="31" spans="1:5" x14ac:dyDescent="0.2">
      <c r="A31" s="1">
        <v>2007</v>
      </c>
      <c r="B31" s="2">
        <v>2</v>
      </c>
      <c r="C31" s="2">
        <v>495.8</v>
      </c>
      <c r="D31" s="2">
        <v>461.2</v>
      </c>
      <c r="E31" s="2">
        <v>48.85</v>
      </c>
    </row>
    <row r="32" spans="1:5" x14ac:dyDescent="0.2">
      <c r="A32" s="1">
        <v>2007</v>
      </c>
      <c r="B32" s="2">
        <v>3</v>
      </c>
      <c r="C32" s="2">
        <v>594.64</v>
      </c>
      <c r="D32" s="2">
        <v>829.44</v>
      </c>
      <c r="E32" s="2">
        <v>55.05</v>
      </c>
    </row>
    <row r="33" spans="1:5" x14ac:dyDescent="0.2">
      <c r="A33" s="1">
        <v>2007</v>
      </c>
      <c r="B33" s="2">
        <v>4</v>
      </c>
      <c r="C33" s="2">
        <v>384.23</v>
      </c>
      <c r="D33" s="2">
        <v>281.66000000000003</v>
      </c>
      <c r="E33" s="2">
        <v>39.14</v>
      </c>
    </row>
    <row r="34" spans="1:5" x14ac:dyDescent="0.2">
      <c r="A34" s="1">
        <v>2008</v>
      </c>
      <c r="B34" s="2">
        <v>1</v>
      </c>
      <c r="C34" s="2">
        <v>366.78</v>
      </c>
      <c r="D34" s="2">
        <v>528.15</v>
      </c>
      <c r="E34" s="2">
        <v>51.16</v>
      </c>
    </row>
    <row r="35" spans="1:5" x14ac:dyDescent="0.2">
      <c r="A35" s="1">
        <v>2008</v>
      </c>
      <c r="B35" s="2">
        <v>2</v>
      </c>
      <c r="C35" s="2">
        <v>400.18</v>
      </c>
      <c r="D35" s="2">
        <v>525.85</v>
      </c>
      <c r="E35" s="2">
        <v>49.87</v>
      </c>
    </row>
    <row r="36" spans="1:5" x14ac:dyDescent="0.2">
      <c r="A36" s="1">
        <v>2008</v>
      </c>
      <c r="B36" s="2">
        <v>3</v>
      </c>
      <c r="C36" s="2">
        <v>491.95</v>
      </c>
      <c r="D36" s="2">
        <v>732.61</v>
      </c>
      <c r="E36" s="2">
        <v>53.01</v>
      </c>
    </row>
    <row r="37" spans="1:5" x14ac:dyDescent="0.2">
      <c r="A37" s="1">
        <v>2008</v>
      </c>
      <c r="B37" s="2">
        <v>4</v>
      </c>
      <c r="C37" s="2">
        <v>482.73</v>
      </c>
      <c r="D37" s="2">
        <v>496.62</v>
      </c>
      <c r="E37" s="2">
        <v>43.49</v>
      </c>
    </row>
    <row r="38" spans="1:5" x14ac:dyDescent="0.2">
      <c r="A38" s="1">
        <v>2009</v>
      </c>
      <c r="B38" s="2">
        <v>1</v>
      </c>
      <c r="C38" s="2">
        <v>551.47</v>
      </c>
      <c r="D38" s="2">
        <v>581.05999999999995</v>
      </c>
      <c r="E38" s="2">
        <v>46.57</v>
      </c>
    </row>
    <row r="39" spans="1:5" x14ac:dyDescent="0.2">
      <c r="A39" s="1">
        <v>2009</v>
      </c>
      <c r="B39" s="2">
        <v>2</v>
      </c>
      <c r="C39" s="2">
        <v>520.57000000000005</v>
      </c>
      <c r="D39" s="2">
        <v>849.19</v>
      </c>
      <c r="E39" s="2">
        <v>58.11</v>
      </c>
    </row>
    <row r="40" spans="1:5" x14ac:dyDescent="0.2">
      <c r="A40" s="1">
        <v>2009</v>
      </c>
      <c r="B40" s="2">
        <v>3</v>
      </c>
      <c r="C40" s="2">
        <v>543.38</v>
      </c>
      <c r="D40" s="2">
        <v>627.94000000000005</v>
      </c>
      <c r="E40" s="2">
        <v>61.28</v>
      </c>
    </row>
    <row r="41" spans="1:5" x14ac:dyDescent="0.2">
      <c r="A41" s="1">
        <v>2009</v>
      </c>
      <c r="B41" s="2">
        <v>4</v>
      </c>
      <c r="C41" s="2">
        <v>442.56</v>
      </c>
      <c r="D41" s="2">
        <v>592.24</v>
      </c>
      <c r="E41" s="2">
        <v>51.64</v>
      </c>
    </row>
    <row r="42" spans="1:5" x14ac:dyDescent="0.2">
      <c r="A42" s="1">
        <v>2010</v>
      </c>
      <c r="B42" s="2">
        <v>1</v>
      </c>
      <c r="C42" s="2">
        <v>471.9</v>
      </c>
      <c r="D42" s="2">
        <v>548.35</v>
      </c>
      <c r="E42" s="2">
        <v>57.51</v>
      </c>
    </row>
    <row r="43" spans="1:5" x14ac:dyDescent="0.2">
      <c r="A43" s="1">
        <v>2010</v>
      </c>
      <c r="B43" s="2">
        <v>2</v>
      </c>
      <c r="C43" s="2">
        <v>464.37</v>
      </c>
      <c r="D43" s="2">
        <v>700.05</v>
      </c>
      <c r="E43" s="2">
        <v>52.03</v>
      </c>
    </row>
    <row r="44" spans="1:5" x14ac:dyDescent="0.2">
      <c r="A44" s="1">
        <v>2010</v>
      </c>
      <c r="B44" s="2">
        <v>3</v>
      </c>
      <c r="C44" s="2">
        <v>514.95000000000005</v>
      </c>
      <c r="D44" s="2">
        <v>959.15</v>
      </c>
      <c r="E44" s="2">
        <v>48.56</v>
      </c>
    </row>
    <row r="45" spans="1:5" x14ac:dyDescent="0.2">
      <c r="A45" s="1">
        <v>2010</v>
      </c>
      <c r="B45" s="2">
        <v>4</v>
      </c>
      <c r="C45" s="2">
        <v>467.68</v>
      </c>
      <c r="D45" s="2">
        <v>412.33</v>
      </c>
      <c r="E45" s="2">
        <v>56.17</v>
      </c>
    </row>
    <row r="46" spans="1:5" x14ac:dyDescent="0.2">
      <c r="A46" s="1">
        <v>2011</v>
      </c>
      <c r="B46" s="2">
        <v>1</v>
      </c>
      <c r="C46" s="2">
        <v>489.75</v>
      </c>
      <c r="D46" s="2">
        <v>752.32</v>
      </c>
      <c r="E46" s="2">
        <v>47.64</v>
      </c>
    </row>
    <row r="47" spans="1:5" x14ac:dyDescent="0.2">
      <c r="A47" s="1">
        <v>2011</v>
      </c>
      <c r="B47" s="2">
        <v>2</v>
      </c>
      <c r="C47" s="2">
        <v>530.9</v>
      </c>
      <c r="D47" s="2">
        <v>642.99</v>
      </c>
      <c r="E47" s="2">
        <v>49.22</v>
      </c>
    </row>
    <row r="48" spans="1:5" x14ac:dyDescent="0.2">
      <c r="A48" s="1">
        <v>2011</v>
      </c>
      <c r="B48" s="2">
        <v>3</v>
      </c>
      <c r="C48" s="2">
        <v>497.58</v>
      </c>
      <c r="D48" s="2">
        <v>609.47</v>
      </c>
      <c r="E48" s="2">
        <v>59.12</v>
      </c>
    </row>
    <row r="49" spans="1:5" x14ac:dyDescent="0.2">
      <c r="A49" s="1">
        <v>2011</v>
      </c>
      <c r="B49" s="2">
        <v>4</v>
      </c>
      <c r="C49" s="2">
        <v>393.96</v>
      </c>
      <c r="D49" s="2">
        <v>713</v>
      </c>
      <c r="E49" s="2">
        <v>54.72</v>
      </c>
    </row>
    <row r="50" spans="1:5" x14ac:dyDescent="0.2">
      <c r="A50" s="1">
        <v>2012</v>
      </c>
      <c r="B50" s="2">
        <v>1</v>
      </c>
      <c r="C50" s="2">
        <v>326.99</v>
      </c>
      <c r="D50" s="2">
        <v>573.38</v>
      </c>
      <c r="E50" s="2">
        <v>58.04</v>
      </c>
    </row>
    <row r="51" spans="1:5" x14ac:dyDescent="0.2">
      <c r="A51" s="1">
        <v>2012</v>
      </c>
      <c r="B51" s="2">
        <v>2</v>
      </c>
      <c r="C51" s="2">
        <v>329.43</v>
      </c>
      <c r="D51" s="2">
        <v>724.43</v>
      </c>
      <c r="E51" s="2">
        <v>50.81</v>
      </c>
    </row>
    <row r="52" spans="1:5" x14ac:dyDescent="0.2">
      <c r="A52" s="1">
        <v>2012</v>
      </c>
      <c r="B52" s="2">
        <v>3</v>
      </c>
      <c r="C52" s="2">
        <v>569.13</v>
      </c>
      <c r="D52" s="2">
        <v>628.70000000000005</v>
      </c>
      <c r="E52" s="2">
        <v>53.85</v>
      </c>
    </row>
    <row r="53" spans="1:5" x14ac:dyDescent="0.2">
      <c r="A53" s="1">
        <v>2012</v>
      </c>
      <c r="B53" s="2">
        <v>4</v>
      </c>
      <c r="C53" s="2">
        <v>521.96</v>
      </c>
      <c r="D53" s="2">
        <v>611.44000000000005</v>
      </c>
      <c r="E53" s="2">
        <v>60.38</v>
      </c>
    </row>
    <row r="54" spans="1:5" x14ac:dyDescent="0.2">
      <c r="A54" s="1">
        <v>2013</v>
      </c>
      <c r="B54" s="2">
        <v>1</v>
      </c>
      <c r="C54" s="2">
        <v>446.84</v>
      </c>
      <c r="D54" s="2">
        <v>434.44</v>
      </c>
      <c r="E54" s="2">
        <v>47.82</v>
      </c>
    </row>
    <row r="55" spans="1:5" x14ac:dyDescent="0.2">
      <c r="A55" s="1">
        <v>2013</v>
      </c>
      <c r="B55" s="2">
        <v>2</v>
      </c>
      <c r="C55" s="2">
        <v>452.3</v>
      </c>
      <c r="D55" s="2">
        <v>396.77</v>
      </c>
      <c r="E55" s="2">
        <v>64.92</v>
      </c>
    </row>
    <row r="56" spans="1:5" x14ac:dyDescent="0.2">
      <c r="A56" s="1">
        <v>2013</v>
      </c>
      <c r="B56" s="2">
        <v>3</v>
      </c>
      <c r="C56" s="2">
        <v>727.14</v>
      </c>
      <c r="D56" s="2">
        <v>605.54</v>
      </c>
      <c r="E56" s="2">
        <v>44.74</v>
      </c>
    </row>
    <row r="57" spans="1:5" x14ac:dyDescent="0.2">
      <c r="A57" s="1">
        <v>2013</v>
      </c>
      <c r="B57" s="2">
        <v>4</v>
      </c>
      <c r="C57" s="2">
        <v>467.61</v>
      </c>
      <c r="D57" s="2">
        <v>534.54999999999995</v>
      </c>
      <c r="E57" s="2">
        <v>52.65</v>
      </c>
    </row>
    <row r="58" spans="1:5" x14ac:dyDescent="0.2">
      <c r="A58" s="1">
        <v>2014</v>
      </c>
      <c r="B58" s="2">
        <v>1</v>
      </c>
      <c r="C58" s="2">
        <v>442.93</v>
      </c>
      <c r="D58" s="2">
        <v>496.55</v>
      </c>
      <c r="E58" s="2">
        <v>43.32</v>
      </c>
    </row>
    <row r="59" spans="1:5" x14ac:dyDescent="0.2">
      <c r="A59" s="1">
        <v>2014</v>
      </c>
      <c r="B59" s="2">
        <v>2</v>
      </c>
      <c r="C59" s="2">
        <v>519.17999999999995</v>
      </c>
      <c r="D59" s="2">
        <v>497.68</v>
      </c>
      <c r="E59" s="2">
        <v>63.02</v>
      </c>
    </row>
    <row r="60" spans="1:5" x14ac:dyDescent="0.2">
      <c r="A60" s="1">
        <v>2014</v>
      </c>
      <c r="B60" s="2">
        <v>3</v>
      </c>
      <c r="C60" s="2">
        <v>631.59</v>
      </c>
      <c r="D60" s="2">
        <v>1006.6</v>
      </c>
      <c r="E60" s="2">
        <v>43.08</v>
      </c>
    </row>
    <row r="61" spans="1:5" x14ac:dyDescent="0.2">
      <c r="A61" s="1">
        <v>2014</v>
      </c>
      <c r="B61" s="2">
        <v>4</v>
      </c>
      <c r="C61" s="2">
        <v>587.84</v>
      </c>
      <c r="D61" s="2">
        <v>449.18</v>
      </c>
      <c r="E61" s="2">
        <v>48.88</v>
      </c>
    </row>
    <row r="62" spans="1:5" x14ac:dyDescent="0.2">
      <c r="A62" s="1">
        <v>2015</v>
      </c>
      <c r="B62" s="2">
        <v>1</v>
      </c>
      <c r="C62" s="2">
        <v>409.74</v>
      </c>
      <c r="D62" s="2">
        <v>702.64</v>
      </c>
      <c r="E62" s="2">
        <v>41.19</v>
      </c>
    </row>
    <row r="63" spans="1:5" x14ac:dyDescent="0.2">
      <c r="A63" s="1">
        <v>2015</v>
      </c>
      <c r="B63" s="2">
        <v>2</v>
      </c>
      <c r="C63" s="2">
        <v>522.25</v>
      </c>
      <c r="D63" s="2">
        <v>492.33</v>
      </c>
      <c r="E63" s="2">
        <v>74.67</v>
      </c>
    </row>
    <row r="64" spans="1:5" x14ac:dyDescent="0.2">
      <c r="A64" s="1">
        <v>2015</v>
      </c>
      <c r="B64" s="2">
        <v>3</v>
      </c>
      <c r="C64" s="2">
        <v>597.51</v>
      </c>
      <c r="D64" s="2">
        <v>411.39</v>
      </c>
      <c r="E64" s="2">
        <v>49.48</v>
      </c>
    </row>
    <row r="65" spans="1:5" x14ac:dyDescent="0.2">
      <c r="A65" s="1">
        <v>2015</v>
      </c>
      <c r="B65" s="2">
        <v>4</v>
      </c>
      <c r="C65" s="2">
        <v>504.4</v>
      </c>
      <c r="D65" s="2">
        <v>528.87</v>
      </c>
      <c r="E65" s="2">
        <v>56.71</v>
      </c>
    </row>
    <row r="66" spans="1:5" x14ac:dyDescent="0.2">
      <c r="A66" s="1">
        <v>2016</v>
      </c>
      <c r="B66" s="2">
        <v>1</v>
      </c>
      <c r="C66" s="2">
        <v>518.32000000000005</v>
      </c>
      <c r="D66" s="2">
        <v>385.24</v>
      </c>
      <c r="E66" s="2">
        <v>36</v>
      </c>
    </row>
    <row r="67" spans="1:5" x14ac:dyDescent="0.2">
      <c r="A67" s="1">
        <v>2016</v>
      </c>
      <c r="B67" s="2">
        <v>2</v>
      </c>
      <c r="C67" s="2">
        <v>552.71</v>
      </c>
      <c r="D67" s="2">
        <v>541.19000000000005</v>
      </c>
      <c r="E67" s="2">
        <v>51.67</v>
      </c>
    </row>
    <row r="68" spans="1:5" x14ac:dyDescent="0.2">
      <c r="A68" s="1">
        <v>2016</v>
      </c>
      <c r="B68" s="2">
        <v>3</v>
      </c>
      <c r="C68" s="2">
        <v>710.76</v>
      </c>
      <c r="D68" s="2">
        <v>632.78</v>
      </c>
      <c r="E68" s="2">
        <v>52.11</v>
      </c>
    </row>
    <row r="69" spans="1:5" x14ac:dyDescent="0.2">
      <c r="A69" s="1">
        <v>2016</v>
      </c>
      <c r="B69" s="2">
        <v>4</v>
      </c>
      <c r="C69" s="2">
        <v>544.69000000000005</v>
      </c>
      <c r="D69" s="2">
        <v>568.17999999999995</v>
      </c>
      <c r="E69" s="2">
        <v>55.83</v>
      </c>
    </row>
    <row r="70" spans="1:5" x14ac:dyDescent="0.2">
      <c r="A70" s="1">
        <v>2017</v>
      </c>
      <c r="B70" s="2">
        <v>1</v>
      </c>
      <c r="C70" s="2">
        <v>498.58</v>
      </c>
      <c r="D70" s="2">
        <v>292.73</v>
      </c>
      <c r="E70" s="2">
        <v>38.299999999999997</v>
      </c>
    </row>
    <row r="71" spans="1:5" x14ac:dyDescent="0.2">
      <c r="A71" s="1">
        <v>2017</v>
      </c>
      <c r="B71" s="2">
        <v>2</v>
      </c>
      <c r="C71" s="2">
        <v>572.79</v>
      </c>
      <c r="D71" s="2">
        <v>618.28</v>
      </c>
      <c r="E71" s="2">
        <v>63.02</v>
      </c>
    </row>
    <row r="72" spans="1:5" x14ac:dyDescent="0.2">
      <c r="A72" s="1">
        <v>2017</v>
      </c>
      <c r="B72" s="2">
        <v>3</v>
      </c>
      <c r="C72" s="2">
        <v>656.24</v>
      </c>
      <c r="D72" s="2">
        <v>781.96</v>
      </c>
      <c r="E72" s="2">
        <v>46.18</v>
      </c>
    </row>
    <row r="73" spans="1:5" x14ac:dyDescent="0.2">
      <c r="A73" s="1">
        <v>2017</v>
      </c>
      <c r="B73" s="2">
        <v>4</v>
      </c>
      <c r="C73" s="2">
        <v>616.73</v>
      </c>
      <c r="D73" s="2">
        <v>460.82</v>
      </c>
      <c r="E73" s="2">
        <v>61.22</v>
      </c>
    </row>
    <row r="74" spans="1:5" x14ac:dyDescent="0.2">
      <c r="A74" s="1">
        <v>2018</v>
      </c>
      <c r="B74" s="2">
        <v>1</v>
      </c>
      <c r="C74" s="2">
        <v>537.95000000000005</v>
      </c>
      <c r="D74" s="2">
        <v>363.03</v>
      </c>
      <c r="E74" s="2">
        <v>43.04</v>
      </c>
    </row>
    <row r="75" spans="1:5" x14ac:dyDescent="0.2">
      <c r="A75" s="1">
        <v>2018</v>
      </c>
      <c r="B75" s="2">
        <v>2</v>
      </c>
      <c r="C75" s="2">
        <v>452.44</v>
      </c>
      <c r="D75" s="2">
        <v>471.59</v>
      </c>
      <c r="E75" s="2">
        <v>73.3</v>
      </c>
    </row>
    <row r="76" spans="1:5" x14ac:dyDescent="0.2">
      <c r="A76" s="1">
        <v>2018</v>
      </c>
      <c r="B76" s="2">
        <v>3</v>
      </c>
      <c r="C76" s="2">
        <v>766.76</v>
      </c>
      <c r="D76" s="2">
        <v>512.78</v>
      </c>
      <c r="E76" s="2">
        <v>40.15</v>
      </c>
    </row>
    <row r="77" spans="1:5" x14ac:dyDescent="0.2">
      <c r="A77" s="1">
        <v>2018</v>
      </c>
      <c r="B77" s="2">
        <v>4</v>
      </c>
      <c r="C77" s="2">
        <v>589.64</v>
      </c>
      <c r="D77" s="2">
        <v>444.22</v>
      </c>
      <c r="E77" s="2">
        <v>56.01</v>
      </c>
    </row>
    <row r="78" spans="1:5" x14ac:dyDescent="0.2">
      <c r="A78" s="1">
        <v>2019</v>
      </c>
      <c r="B78" s="2">
        <v>1</v>
      </c>
      <c r="C78" s="2">
        <v>648.61</v>
      </c>
      <c r="D78" s="2">
        <v>526.30999999999995</v>
      </c>
      <c r="E78" s="2">
        <v>36.03</v>
      </c>
    </row>
    <row r="79" spans="1:5" x14ac:dyDescent="0.2">
      <c r="A79" s="1">
        <v>2019</v>
      </c>
      <c r="B79" s="2">
        <v>2</v>
      </c>
      <c r="C79" s="2">
        <v>550.1</v>
      </c>
      <c r="D79" s="2">
        <v>456.45</v>
      </c>
      <c r="E79" s="2">
        <v>65.44</v>
      </c>
    </row>
    <row r="80" spans="1:5" x14ac:dyDescent="0.2">
      <c r="A80" s="1">
        <v>2019</v>
      </c>
      <c r="B80" s="2">
        <v>3</v>
      </c>
      <c r="C80" s="2">
        <v>665.09</v>
      </c>
      <c r="D80" s="2">
        <v>623.16999999999996</v>
      </c>
      <c r="E80" s="2">
        <v>53.44</v>
      </c>
    </row>
    <row r="81" spans="1:5" x14ac:dyDescent="0.2">
      <c r="A81" s="1">
        <v>2019</v>
      </c>
      <c r="B81" s="2">
        <v>4</v>
      </c>
      <c r="C81" s="2">
        <v>512.38</v>
      </c>
      <c r="D81" s="2">
        <v>542.47</v>
      </c>
      <c r="E81" s="2">
        <v>60.69</v>
      </c>
    </row>
    <row r="82" spans="1:5" x14ac:dyDescent="0.2">
      <c r="A82" s="1">
        <v>2020</v>
      </c>
      <c r="B82" s="2">
        <v>1</v>
      </c>
      <c r="C82" s="2">
        <v>564.77</v>
      </c>
      <c r="D82" s="2">
        <v>611.38</v>
      </c>
      <c r="E82" s="2">
        <v>42.44</v>
      </c>
    </row>
    <row r="83" spans="1:5" x14ac:dyDescent="0.2">
      <c r="A83" s="1">
        <v>2020</v>
      </c>
      <c r="B83" s="2">
        <v>2</v>
      </c>
      <c r="C83" s="2">
        <v>565.02</v>
      </c>
      <c r="D83" s="2">
        <v>697</v>
      </c>
      <c r="E83" s="2">
        <v>73.040000000000006</v>
      </c>
    </row>
    <row r="84" spans="1:5" x14ac:dyDescent="0.2">
      <c r="A84" s="1">
        <v>2020</v>
      </c>
      <c r="B84" s="2">
        <v>3</v>
      </c>
      <c r="C84" s="2">
        <v>733.37</v>
      </c>
      <c r="D84" s="2">
        <v>430.89</v>
      </c>
      <c r="E84" s="2">
        <v>40.119999999999997</v>
      </c>
    </row>
    <row r="85" spans="1:5" x14ac:dyDescent="0.2">
      <c r="A85" s="1">
        <v>2020</v>
      </c>
      <c r="B85" s="2">
        <v>4</v>
      </c>
      <c r="C85" s="2">
        <v>586.82000000000005</v>
      </c>
      <c r="D85" s="2">
        <v>389.96</v>
      </c>
      <c r="E85" s="2">
        <v>59.19</v>
      </c>
    </row>
    <row r="86" spans="1:5" x14ac:dyDescent="0.2">
      <c r="A86" s="1">
        <v>2021</v>
      </c>
      <c r="B86" s="2">
        <v>1</v>
      </c>
      <c r="C86" s="2">
        <v>660.34</v>
      </c>
      <c r="D86" s="2">
        <v>511.71</v>
      </c>
      <c r="E86" s="2">
        <v>38.08</v>
      </c>
    </row>
    <row r="87" spans="1:5" x14ac:dyDescent="0.2">
      <c r="A87" s="1">
        <v>2021</v>
      </c>
      <c r="B87" s="2">
        <v>2</v>
      </c>
      <c r="C87" s="2">
        <v>523.30999999999995</v>
      </c>
      <c r="D87" s="2">
        <v>489.14</v>
      </c>
      <c r="E87" s="2">
        <v>64.739999999999995</v>
      </c>
    </row>
    <row r="88" spans="1:5" x14ac:dyDescent="0.2">
      <c r="A88" s="1">
        <v>2021</v>
      </c>
      <c r="B88" s="2">
        <v>3</v>
      </c>
      <c r="C88" s="2">
        <v>675.47</v>
      </c>
      <c r="D88" s="2">
        <v>574.52</v>
      </c>
      <c r="E88" s="2">
        <v>39.53</v>
      </c>
    </row>
    <row r="89" spans="1:5" x14ac:dyDescent="0.2">
      <c r="A89" s="1">
        <v>2021</v>
      </c>
      <c r="B89" s="2">
        <v>4</v>
      </c>
      <c r="C89" s="2">
        <v>584.20000000000005</v>
      </c>
      <c r="D89" s="2">
        <v>419.93</v>
      </c>
      <c r="E89" s="2">
        <v>68.42</v>
      </c>
    </row>
    <row r="90" spans="1:5" x14ac:dyDescent="0.2">
      <c r="A90" s="1">
        <v>2022</v>
      </c>
      <c r="B90" s="2">
        <v>1</v>
      </c>
      <c r="C90" s="2">
        <v>565.83000000000004</v>
      </c>
      <c r="D90" s="2">
        <v>389.73</v>
      </c>
      <c r="E90" s="2">
        <v>35.24</v>
      </c>
    </row>
    <row r="91" spans="1:5" x14ac:dyDescent="0.2">
      <c r="A91" s="1">
        <v>2022</v>
      </c>
      <c r="B91" s="2">
        <v>2</v>
      </c>
      <c r="C91" s="2">
        <v>627.04999999999995</v>
      </c>
      <c r="D91" s="2">
        <v>481.89</v>
      </c>
      <c r="E91" s="2">
        <v>73.03</v>
      </c>
    </row>
    <row r="92" spans="1:5" x14ac:dyDescent="0.2">
      <c r="A92" s="1">
        <v>2022</v>
      </c>
      <c r="B92" s="2">
        <v>3</v>
      </c>
      <c r="C92" s="2">
        <v>686.6</v>
      </c>
      <c r="D92" s="2">
        <v>712.81</v>
      </c>
      <c r="E92" s="2">
        <v>38.72</v>
      </c>
    </row>
    <row r="93" spans="1:5" x14ac:dyDescent="0.2">
      <c r="A93" s="1">
        <v>2022</v>
      </c>
      <c r="B93" s="2">
        <v>4</v>
      </c>
      <c r="C93" s="2">
        <v>633.69000000000005</v>
      </c>
      <c r="D93" s="2">
        <v>455.17</v>
      </c>
      <c r="E93" s="2">
        <v>60.29</v>
      </c>
    </row>
    <row r="94" spans="1:5" x14ac:dyDescent="0.2">
      <c r="A94" s="1">
        <v>2023</v>
      </c>
      <c r="B94" s="2">
        <v>1</v>
      </c>
      <c r="C94" s="2">
        <v>566.75</v>
      </c>
      <c r="D94" s="2">
        <v>454.29</v>
      </c>
      <c r="E94" s="2">
        <v>37.799999999999997</v>
      </c>
    </row>
    <row r="95" spans="1:5" x14ac:dyDescent="0.2">
      <c r="A95" s="1">
        <v>2023</v>
      </c>
      <c r="B95" s="2">
        <v>2</v>
      </c>
      <c r="C95" s="2">
        <v>576.87</v>
      </c>
      <c r="D95" s="2">
        <v>573.04999999999995</v>
      </c>
      <c r="E95" s="2">
        <v>70.88</v>
      </c>
    </row>
    <row r="96" spans="1:5" x14ac:dyDescent="0.2">
      <c r="A96" s="1">
        <v>2023</v>
      </c>
      <c r="B96" s="2">
        <v>3</v>
      </c>
      <c r="C96" s="2">
        <v>683.6</v>
      </c>
      <c r="D96" s="2">
        <v>608.29</v>
      </c>
      <c r="E96" s="2">
        <v>37.67</v>
      </c>
    </row>
    <row r="97" spans="1:5" x14ac:dyDescent="0.2">
      <c r="A97" s="1">
        <v>2023</v>
      </c>
      <c r="B97" s="2">
        <v>4</v>
      </c>
      <c r="C97" s="2">
        <v>557.95000000000005</v>
      </c>
      <c r="D97" s="2">
        <v>424.13</v>
      </c>
      <c r="E97" s="2">
        <v>61.19</v>
      </c>
    </row>
  </sheetData>
  <pageMargins left="0.7" right="0.7" top="0.75" bottom="0.75" header="0.3" footer="0.3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_rels/item3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3.xml"/></Relationships>
</file>

<file path=customXml/item1.xml><?xml version="1.0" encoding="utf-8"?>
<ct:contentTypeSchema xmlns:ct="http://schemas.microsoft.com/office/2006/metadata/contentType" xmlns:ma="http://schemas.microsoft.com/office/2006/metadata/properties/metaAttributes" ct:_="" ma:_="" ma:contentTypeName="Document" ma:contentTypeID="0x010100C7A15E9C8ADB21408C2AFF5D5A3E4893" ma:contentTypeVersion="6" ma:contentTypeDescription="Create a new document." ma:contentTypeScope="" ma:versionID="a7eed9e45bccebfa88af59f985eae336">
  <xsd:schema xmlns:xsd="http://www.w3.org/2001/XMLSchema" xmlns:xs="http://www.w3.org/2001/XMLSchema" xmlns:p="http://schemas.microsoft.com/office/2006/metadata/properties" xmlns:ns3="ffd4951f-738f-444e-8929-cff8782e45ab" targetNamespace="http://schemas.microsoft.com/office/2006/metadata/properties" ma:root="true" ma:fieldsID="d0b289819e0e9632fd64c3b3c13a7b47" ns3:_="">
    <xsd:import namespace="ffd4951f-738f-444e-8929-cff8782e45ab"/>
    <xsd:element name="properties">
      <xsd:complexType>
        <xsd:sequence>
          <xsd:element name="documentManagement">
            <xsd:complexType>
              <xsd:all>
                <xsd:element ref="ns3:MediaServiceMetadata" minOccurs="0"/>
                <xsd:element ref="ns3:MediaServiceFastMetadata" minOccurs="0"/>
                <xsd:element ref="ns3:MediaServiceSearchProperties" minOccurs="0"/>
                <xsd:element ref="ns3:MediaServiceObjectDetectorVersions" minOccurs="0"/>
                <xsd:element ref="ns3:MediaServiceDateTaken" minOccurs="0"/>
                <xsd:element ref="ns3:_activity" minOccurs="0"/>
              </xsd:all>
            </xsd:complexType>
          </xsd:element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ffd4951f-738f-444e-8929-cff8782e45ab" elementFormDefault="qualified">
    <xsd:import namespace="http://schemas.microsoft.com/office/2006/documentManagement/types"/>
    <xsd:import namespace="http://schemas.microsoft.com/office/infopath/2007/PartnerControls"/>
    <xsd:element name="MediaServiceMetadata" ma:index="8" nillable="true" ma:displayName="MediaServiceMetadata" ma:hidden="true" ma:internalName="MediaServiceMetadata" ma:readOnly="true">
      <xsd:simpleType>
        <xsd:restriction base="dms:Note"/>
      </xsd:simpleType>
    </xsd:element>
    <xsd:element name="MediaServiceFastMetadata" ma:index="9" nillable="true" ma:displayName="MediaServiceFastMetadata" ma:hidden="true" ma:internalName="MediaServiceFastMetadata" ma:readOnly="true">
      <xsd:simpleType>
        <xsd:restriction base="dms:Note"/>
      </xsd:simpleType>
    </xsd:element>
    <xsd:element name="MediaServiceSearchProperties" ma:index="10" nillable="true" ma:displayName="MediaServiceSearchProperties" ma:hidden="true" ma:internalName="MediaServiceSearchProperties" ma:readOnly="true">
      <xsd:simpleType>
        <xsd:restriction base="dms:Note"/>
      </xsd:simpleType>
    </xsd:element>
    <xsd:element name="MediaServiceObjectDetectorVersions" ma:index="11" nillable="true" ma:displayName="MediaServiceObjectDetectorVersions" ma:hidden="true" ma:indexed="true" ma:internalName="MediaServiceObjectDetectorVersions" ma:readOnly="true">
      <xsd:simpleType>
        <xsd:restriction base="dms:Text"/>
      </xsd:simpleType>
    </xsd:element>
    <xsd:element name="MediaServiceDateTaken" ma:index="12" nillable="true" ma:displayName="MediaServiceDateTaken" ma:hidden="true" ma:indexed="true" ma:internalName="MediaServiceDateTaken" ma:readOnly="true">
      <xsd:simpleType>
        <xsd:restriction base="dms:Text"/>
      </xsd:simpleType>
    </xsd:element>
    <xsd:element name="_activity" ma:index="13" nillable="true" ma:displayName="_activity" ma:hidden="true" ma:internalName="_activity">
      <xsd:simpleType>
        <xsd:restriction base="dms:Note"/>
      </xsd:simple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internal/obd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Content Type"/>
        <xsd:element ref="dc:title" minOccurs="0" maxOccurs="1" ma:index="4" ma:displayName="Title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contentStatus" minOccurs="0" maxOccurs="1" type="xsd:string"/>
      </xsd:all>
    </xsd:complexType>
  </xsd:schema>
  <xs:schema xmlns:pc="http://schemas.microsoft.com/office/infopath/2007/PartnerControls" xmlns:xs="http://www.w3.org/2001/XMLSchema" targetNamespace="http://schemas.microsoft.com/office/infopath/2007/PartnerControls" elementFormDefault="qualified" attributeFormDefault="unqualified">
    <xs:element name="Person">
      <xs:complexType>
        <xs:sequence>
          <xs:element ref="pc:DisplayName" minOccurs="0"/>
          <xs:element ref="pc:AccountId" minOccurs="0"/>
          <xs:element ref="pc:AccountType" minOccurs="0"/>
        </xs:sequence>
      </xs:complexType>
    </xs:element>
    <xs:element name="DisplayName" type="xs:string"/>
    <xs:element name="AccountId" type="xs:string"/>
    <xs:element name="AccountType" type="xs:string"/>
    <xs:element name="BDCAssociatedEntity">
      <xs:complexType>
        <xs:sequence>
          <xs:element ref="pc:BDCEntity" minOccurs="0" maxOccurs="unbounded"/>
        </xs:sequence>
        <xs:attribute ref="pc:EntityNamespace"/>
        <xs:attribute ref="pc:EntityName"/>
        <xs:attribute ref="pc:SystemInstanceName"/>
        <xs:attribute ref="pc:AssociationName"/>
      </xs:complexType>
    </xs:element>
    <xs:attribute name="EntityNamespace" type="xs:string"/>
    <xs:attribute name="EntityName" type="xs:string"/>
    <xs:attribute name="SystemInstanceName" type="xs:string"/>
    <xs:attribute name="AssociationName" type="xs:string"/>
    <xs:element name="BDCEntity">
      <xs:complexType>
        <xs:sequence>
          <xs:element ref="pc:EntityDisplayName" minOccurs="0"/>
          <xs:element ref="pc:EntityInstanceReference" minOccurs="0"/>
          <xs:element ref="pc:EntityId1" minOccurs="0"/>
          <xs:element ref="pc:EntityId2" minOccurs="0"/>
          <xs:element ref="pc:EntityId3" minOccurs="0"/>
          <xs:element ref="pc:EntityId4" minOccurs="0"/>
          <xs:element ref="pc:EntityId5" minOccurs="0"/>
        </xs:sequence>
      </xs:complexType>
    </xs:element>
    <xs:element name="EntityDisplayName" type="xs:string"/>
    <xs:element name="EntityInstanceReference" type="xs:string"/>
    <xs:element name="EntityId1" type="xs:string"/>
    <xs:element name="EntityId2" type="xs:string"/>
    <xs:element name="EntityId3" type="xs:string"/>
    <xs:element name="EntityId4" type="xs:string"/>
    <xs:element name="EntityId5" type="xs:string"/>
    <xs:element name="Terms">
      <xs:complexType>
        <xs:sequence>
          <xs:element ref="pc:TermInfo" minOccurs="0" maxOccurs="unbounded"/>
        </xs:sequence>
      </xs:complexType>
    </xs:element>
    <xs:element name="TermInfo">
      <xs:complexType>
        <xs:sequence>
          <xs:element ref="pc:TermName" minOccurs="0"/>
          <xs:element ref="pc:TermId" minOccurs="0"/>
        </xs:sequence>
      </xs:complexType>
    </xs:element>
    <xs:element name="TermName" type="xs:string"/>
    <xs:element name="TermId" type="xs:string"/>
  </xs:schema>
</ct:contentTypeSchema>
</file>

<file path=customXml/item2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3.xml><?xml version="1.0" encoding="utf-8"?>
<p:properties xmlns:p="http://schemas.microsoft.com/office/2006/metadata/properties" xmlns:xsi="http://www.w3.org/2001/XMLSchema-instance" xmlns:pc="http://schemas.microsoft.com/office/infopath/2007/PartnerControls">
  <documentManagement>
    <_activity xmlns="ffd4951f-738f-444e-8929-cff8782e45ab" xsi:nil="true"/>
  </documentManagement>
</p:properties>
</file>

<file path=customXml/itemProps1.xml><?xml version="1.0" encoding="utf-8"?>
<ds:datastoreItem xmlns:ds="http://schemas.openxmlformats.org/officeDocument/2006/customXml" ds:itemID="{07CEB583-3F30-4C4E-BB92-1BE53EF3C165}">
  <ds:schemaRefs>
    <ds:schemaRef ds:uri="http://schemas.microsoft.com/office/2006/metadata/contentType"/>
    <ds:schemaRef ds:uri="http://schemas.microsoft.com/office/2006/metadata/properties/metaAttributes"/>
    <ds:schemaRef ds:uri="http://www.w3.org/2001/XMLSchema"/>
    <ds:schemaRef ds:uri="http://schemas.microsoft.com/office/2006/metadata/properties"/>
    <ds:schemaRef ds:uri="ffd4951f-738f-444e-8929-cff8782e45ab"/>
    <ds:schemaRef ds:uri="http://schemas.microsoft.com/office/2006/documentManagement/types"/>
    <ds:schemaRef ds:uri="http://schemas.microsoft.com/office/infopath/2007/PartnerControls"/>
    <ds:schemaRef ds:uri="http://schemas.openxmlformats.org/package/2006/metadata/core-properties"/>
    <ds:schemaRef ds:uri="http://purl.org/dc/elements/1.1/"/>
    <ds:schemaRef ds:uri="http://purl.org/dc/terms/"/>
    <ds:schemaRef ds:uri="http://schemas.microsoft.com/internal/obd"/>
  </ds:schemaRefs>
</ds:datastoreItem>
</file>

<file path=customXml/itemProps2.xml><?xml version="1.0" encoding="utf-8"?>
<ds:datastoreItem xmlns:ds="http://schemas.openxmlformats.org/officeDocument/2006/customXml" ds:itemID="{38D0D906-21F7-431A-80D4-769AAF95BD16}">
  <ds:schemaRefs>
    <ds:schemaRef ds:uri="http://schemas.microsoft.com/sharepoint/v3/contenttype/forms"/>
  </ds:schemaRefs>
</ds:datastoreItem>
</file>

<file path=customXml/itemProps3.xml><?xml version="1.0" encoding="utf-8"?>
<ds:datastoreItem xmlns:ds="http://schemas.openxmlformats.org/officeDocument/2006/customXml" ds:itemID="{36FE4BC9-864D-4DB3-9093-E9A859CA0BF9}">
  <ds:schemaRefs>
    <ds:schemaRef ds:uri="http://schemas.microsoft.com/office/2006/metadata/properties"/>
    <ds:schemaRef ds:uri="http://purl.org/dc/dcmitype/"/>
    <ds:schemaRef ds:uri="ffd4951f-738f-444e-8929-cff8782e45ab"/>
    <ds:schemaRef ds:uri="http://purl.org/dc/elements/1.1/"/>
    <ds:schemaRef ds:uri="http://schemas.microsoft.com/office/2006/documentManagement/types"/>
    <ds:schemaRef ds:uri="http://schemas.microsoft.com/office/infopath/2007/PartnerControls"/>
    <ds:schemaRef ds:uri="http://schemas.openxmlformats.org/package/2006/metadata/core-properties"/>
    <ds:schemaRef ds:uri="http://www.w3.org/XML/1998/namespace"/>
    <ds:schemaRef ds:uri="http://purl.org/dc/terms/"/>
  </ds:schemaRefs>
</ds:datastoreItem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Stepulation</vt:lpstr>
      <vt:lpstr>Model</vt:lpstr>
      <vt:lpstr>DATA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Ryan Harris</dc:creator>
  <cp:lastModifiedBy>Jose Ricardo Feris</cp:lastModifiedBy>
  <dcterms:created xsi:type="dcterms:W3CDTF">2025-02-12T16:05:59Z</dcterms:created>
  <dcterms:modified xsi:type="dcterms:W3CDTF">2025-05-04T19:30:52Z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ContentTypeId">
    <vt:lpwstr>0x010100C7A15E9C8ADB21408C2AFF5D5A3E4893</vt:lpwstr>
  </property>
</Properties>
</file>