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OneDrive\Documents\Cycling\Aero tests\Body Rocket\Tests\Newport_010722\Videos\"/>
    </mc:Choice>
  </mc:AlternateContent>
  <xr:revisionPtr revIDLastSave="0" documentId="13_ncr:1_{2312F229-C0D9-4F97-8AB0-2C2D6846B7F0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Settings" sheetId="2" r:id="rId1"/>
    <sheet name="VideoLaps" sheetId="1" r:id="rId2"/>
  </sheets>
  <definedNames>
    <definedName name="Videos_Folder">Settings!$B$1</definedName>
  </definedNames>
  <calcPr calcId="191029" iterate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K52" i="1" l="1"/>
  <c r="K51" i="1"/>
  <c r="K50" i="1"/>
  <c r="K49" i="1"/>
  <c r="K48" i="1"/>
  <c r="K47" i="1"/>
  <c r="K46" i="1"/>
  <c r="K45" i="1"/>
  <c r="K44" i="1"/>
  <c r="K38" i="1"/>
  <c r="K37" i="1"/>
  <c r="K36" i="1"/>
  <c r="K35" i="1"/>
  <c r="K34" i="1"/>
  <c r="K33" i="1"/>
  <c r="K32" i="1"/>
  <c r="K31" i="1"/>
  <c r="K24" i="1"/>
  <c r="K23" i="1"/>
  <c r="K22" i="1"/>
  <c r="K21" i="1"/>
  <c r="K20" i="1"/>
  <c r="K19" i="1"/>
  <c r="K18" i="1"/>
  <c r="K17" i="1"/>
  <c r="K16" i="1"/>
  <c r="K10" i="1"/>
  <c r="K9" i="1"/>
  <c r="K8" i="1"/>
  <c r="K7" i="1"/>
  <c r="K6" i="1"/>
  <c r="K5" i="1"/>
  <c r="K4" i="1"/>
  <c r="K3" i="1"/>
  <c r="K2" i="1"/>
  <c r="K30" i="1"/>
  <c r="S38" i="1"/>
  <c r="T38" i="1" s="1"/>
  <c r="U38" i="1" s="1"/>
  <c r="S31" i="1"/>
  <c r="W31" i="1" s="1"/>
  <c r="S32" i="1"/>
  <c r="T32" i="1" s="1"/>
  <c r="U32" i="1" s="1"/>
  <c r="S33" i="1"/>
  <c r="T33" i="1" s="1"/>
  <c r="U33" i="1" s="1"/>
  <c r="S34" i="1"/>
  <c r="T34" i="1" s="1"/>
  <c r="U34" i="1" s="1"/>
  <c r="S35" i="1"/>
  <c r="W35" i="1" s="1"/>
  <c r="S36" i="1"/>
  <c r="T36" i="1" s="1"/>
  <c r="U36" i="1" s="1"/>
  <c r="S37" i="1"/>
  <c r="W37" i="1" s="1"/>
  <c r="S39" i="1"/>
  <c r="T39" i="1" s="1"/>
  <c r="V38" i="1"/>
  <c r="R38" i="1"/>
  <c r="Q38" i="1"/>
  <c r="V37" i="1"/>
  <c r="R37" i="1"/>
  <c r="Q37" i="1"/>
  <c r="V36" i="1"/>
  <c r="R36" i="1"/>
  <c r="Q36" i="1"/>
  <c r="V35" i="1"/>
  <c r="R35" i="1"/>
  <c r="Q35" i="1"/>
  <c r="V34" i="1"/>
  <c r="R34" i="1"/>
  <c r="Q34" i="1"/>
  <c r="Q39" i="1"/>
  <c r="V39" i="1"/>
  <c r="V33" i="1"/>
  <c r="V32" i="1"/>
  <c r="V31" i="1"/>
  <c r="T31" i="1" l="1"/>
  <c r="U31" i="1" s="1"/>
  <c r="X34" i="1"/>
  <c r="W33" i="1"/>
  <c r="X38" i="1"/>
  <c r="X36" i="1"/>
  <c r="W34" i="1"/>
  <c r="T35" i="1"/>
  <c r="U35" i="1" s="1"/>
  <c r="X35" i="1" s="1"/>
  <c r="T37" i="1"/>
  <c r="U37" i="1" s="1"/>
  <c r="X37" i="1" s="1"/>
  <c r="W36" i="1"/>
  <c r="W32" i="1"/>
  <c r="W38" i="1"/>
  <c r="U39" i="1"/>
  <c r="U40" i="1" s="1"/>
  <c r="R39" i="1" l="1"/>
  <c r="V40" i="1" s="1"/>
  <c r="R33" i="1"/>
  <c r="Q33" i="1"/>
  <c r="X33" i="1" s="1"/>
  <c r="R32" i="1"/>
  <c r="Q32" i="1"/>
  <c r="X32" i="1" s="1"/>
  <c r="R31" i="1"/>
  <c r="Q31" i="1"/>
  <c r="X31" i="1" s="1"/>
</calcChain>
</file>

<file path=xl/sharedStrings.xml><?xml version="1.0" encoding="utf-8"?>
<sst xmlns="http://schemas.openxmlformats.org/spreadsheetml/2006/main" count="84" uniqueCount="37">
  <si>
    <t>Test-Run</t>
  </si>
  <si>
    <t>Lap number</t>
  </si>
  <si>
    <t>Lap distance (m)</t>
  </si>
  <si>
    <t>Left pedal crank angle (deg)</t>
  </si>
  <si>
    <t>Wheel_Circ</t>
  </si>
  <si>
    <t>Chainring</t>
  </si>
  <si>
    <t>Sprocket</t>
  </si>
  <si>
    <t>Time (s)</t>
  </si>
  <si>
    <t>Distance (m)</t>
  </si>
  <si>
    <t>Grd-Speed</t>
  </si>
  <si>
    <t>Air-Speed</t>
  </si>
  <si>
    <t>Grd-Speed_clean</t>
  </si>
  <si>
    <t>Air-Speed_clean</t>
  </si>
  <si>
    <t>Crk-Speed</t>
  </si>
  <si>
    <t>Vid_crk_angle</t>
  </si>
  <si>
    <t>?</t>
  </si>
  <si>
    <t>Changed gear at some point</t>
  </si>
  <si>
    <t>R04</t>
  </si>
  <si>
    <t>R06</t>
  </si>
  <si>
    <t>R07</t>
  </si>
  <si>
    <t>R08</t>
  </si>
  <si>
    <t>Frame</t>
  </si>
  <si>
    <t>Vid_FWh_ang</t>
  </si>
  <si>
    <t>Vid_RWh_ang</t>
  </si>
  <si>
    <t>BR_Dist</t>
  </si>
  <si>
    <t>BR_Time</t>
  </si>
  <si>
    <t>Vid_Wh_Dist</t>
  </si>
  <si>
    <t>Vid_Crk_Dist</t>
  </si>
  <si>
    <t>Vid_Wh_Speed</t>
  </si>
  <si>
    <t>Vid_Crk_revs</t>
  </si>
  <si>
    <t>Vid_Wh_revs</t>
  </si>
  <si>
    <t>Vid_Durtn</t>
  </si>
  <si>
    <t>Vid_Time</t>
  </si>
  <si>
    <t>Notes</t>
  </si>
  <si>
    <t>Link</t>
  </si>
  <si>
    <t>C:\Users\user\OneDrive\Documents\Cycling\Aero tests\Body Rocket\Tests\Newport_010722\Videos</t>
  </si>
  <si>
    <t>Videos folder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</si>
</sst>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color rgb="FF00B050"/>
      <name val="Calibri"/>
      <family val="2"/>
      <scheme val="minor"/>
    </font>
    <font>
      <b/>
      <sz val="11"/>
      <color rgb="FF00B05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i/>
      <sz val="11"/>
      <name val="Calibri"/>
      <family val="2"/>
      <scheme val="minor"/>
    </font>
    <font>
      <i/>
      <sz val="11"/>
      <color rgb="FF00B050"/>
      <name val="Calibri"/>
      <family val="2"/>
      <scheme val="minor"/>
    </font>
    <font>
      <b/>
      <i/>
      <sz val="11"/>
      <color rgb="FF00B05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5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26" fillId="0" borderId="0" applyNumberFormat="0" applyFill="0" applyBorder="0" applyAlignment="0" applyProtection="0"/>
  </cellStyleXfs>
  <cellXfs count="24">
    <xf numFmtId="0" fontId="0" fillId="0" borderId="0" xfId="0"/>
    <xf numFmtId="0" fontId="0" fillId="33" borderId="0" xfId="0" applyFill="1"/>
    <xf numFmtId="0" fontId="16" fillId="0" borderId="0" xfId="0" applyFont="1" applyAlignment="1">
      <alignment horizontal="center"/>
    </xf>
    <xf numFmtId="0" fontId="18" fillId="0" borderId="0" xfId="0" applyFont="1"/>
    <xf numFmtId="1" fontId="0" fillId="0" borderId="0" xfId="0" applyNumberFormat="1"/>
    <xf numFmtId="2" fontId="16" fillId="0" borderId="0" xfId="0" applyNumberFormat="1" applyFont="1" applyAlignment="1">
      <alignment horizontal="center"/>
    </xf>
    <xf numFmtId="0" fontId="19" fillId="0" borderId="0" xfId="0" applyFont="1"/>
    <xf numFmtId="0" fontId="16" fillId="0" borderId="0" xfId="0" applyFont="1"/>
    <xf numFmtId="0" fontId="20" fillId="0" borderId="0" xfId="0" applyFont="1" applyAlignment="1">
      <alignment horizontal="center"/>
    </xf>
    <xf numFmtId="1" fontId="20" fillId="0" borderId="0" xfId="0" applyNumberFormat="1" applyFont="1" applyAlignment="1">
      <alignment horizontal="center"/>
    </xf>
    <xf numFmtId="0" fontId="21" fillId="0" borderId="0" xfId="0" applyFont="1" applyAlignment="1">
      <alignment horizontal="center"/>
    </xf>
    <xf numFmtId="0" fontId="22" fillId="0" borderId="0" xfId="0" applyFont="1" applyAlignment="1">
      <alignment horizontal="center"/>
    </xf>
    <xf numFmtId="0" fontId="19" fillId="0" borderId="0" xfId="0" applyFont="1" applyAlignment="1">
      <alignment horizontal="center"/>
    </xf>
    <xf numFmtId="0" fontId="16" fillId="33" borderId="0" xfId="0" applyFont="1" applyFill="1"/>
    <xf numFmtId="0" fontId="23" fillId="0" borderId="0" xfId="0" applyFont="1" applyFill="1" applyAlignment="1">
      <alignment horizontal="center"/>
    </xf>
    <xf numFmtId="0" fontId="24" fillId="0" borderId="0" xfId="0" applyFont="1" applyFill="1" applyAlignment="1">
      <alignment horizontal="center"/>
    </xf>
    <xf numFmtId="0" fontId="25" fillId="0" borderId="0" xfId="0" applyFont="1" applyFill="1" applyAlignment="1">
      <alignment horizontal="center"/>
    </xf>
    <xf numFmtId="0" fontId="26" fillId="0" borderId="0" xfId="42" applyFill="1" applyAlignment="1">
      <alignment horizontal="center"/>
    </xf>
    <xf numFmtId="0" fontId="0" fillId="34" borderId="0" xfId="0" applyFill="1" applyAlignment="1">
      <alignment horizontal="center"/>
    </xf>
    <xf numFmtId="0" fontId="0" fillId="0" borderId="0" xfId="0" applyAlignment="1">
      <alignment horizontal="center"/>
    </xf>
    <xf numFmtId="0" fontId="16" fillId="34" borderId="0" xfId="0" applyFont="1" applyFill="1" applyAlignment="1">
      <alignment horizontal="center"/>
    </xf>
    <xf numFmtId="2" fontId="0" fillId="34" borderId="0" xfId="0" applyNumberFormat="1" applyFill="1" applyAlignment="1">
      <alignment horizontal="center"/>
    </xf>
    <xf numFmtId="2" fontId="0" fillId="0" borderId="0" xfId="0" applyNumberFormat="1" applyAlignment="1">
      <alignment horizontal="center"/>
    </xf>
    <xf numFmtId="2" fontId="16" fillId="34" borderId="0" xfId="0" applyNumberFormat="1" applyFont="1" applyFill="1" applyAlignment="1">
      <alignment horizontal="center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673CCD-C7DC-4852-8689-B888C489A8C1}">
  <dimension ref="A1:B1"/>
  <sheetViews>
    <sheetView workbookViewId="0">
      <selection activeCell="H31" sqref="H31"/>
    </sheetView>
  </sheetViews>
  <sheetFormatPr defaultRowHeight="15" x14ac:dyDescent="0.25"/>
  <cols>
    <col min="1" max="1" width="13.140625" bestFit="1" customWidth="1"/>
  </cols>
  <sheetData>
    <row r="1" spans="1:2" x14ac:dyDescent="0.25">
      <c r="A1" s="7" t="s">
        <v>36</v>
      </c>
      <c r="B1" s="6" t="s">
        <v>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57"/>
  <sheetViews>
    <sheetView tabSelected="1" topLeftCell="C10" workbookViewId="0">
      <selection activeCell="U20" sqref="U20"/>
    </sheetView>
  </sheetViews>
  <sheetFormatPr defaultRowHeight="15" x14ac:dyDescent="0.25"/>
  <cols>
    <col min="1" max="1" width="15.140625" bestFit="1" customWidth="1"/>
    <col min="8" max="8" width="11.85546875" bestFit="1" customWidth="1"/>
    <col min="9" max="9" width="24.85546875" bestFit="1" customWidth="1"/>
    <col min="10" max="10" width="2.7109375" style="1" customWidth="1"/>
    <col min="11" max="11" width="15" style="15" bestFit="1" customWidth="1"/>
    <col min="12" max="12" width="6.5703125" style="15" bestFit="1" customWidth="1"/>
    <col min="13" max="13" width="12.85546875" style="8" bestFit="1" customWidth="1"/>
    <col min="14" max="14" width="13.42578125" style="8" bestFit="1" customWidth="1"/>
    <col min="15" max="15" width="13.42578125" style="12" bestFit="1" customWidth="1"/>
    <col min="16" max="16" width="9.140625" style="12"/>
    <col min="17" max="17" width="9.140625" style="19"/>
    <col min="18" max="18" width="9.140625" style="18"/>
    <col min="19" max="19" width="12.5703125" style="19" bestFit="1" customWidth="1"/>
    <col min="20" max="20" width="12.7109375" style="19" bestFit="1" customWidth="1"/>
    <col min="21" max="21" width="12.42578125" style="19" bestFit="1" customWidth="1"/>
    <col min="22" max="22" width="9.140625" style="18"/>
    <col min="23" max="23" width="12.28515625" style="19" bestFit="1" customWidth="1"/>
    <col min="24" max="24" width="14.7109375" style="19" bestFit="1" customWidth="1"/>
  </cols>
  <sheetData>
    <row r="1" spans="1:25" x14ac:dyDescent="0.25">
      <c r="A1" t="s">
        <v>0</v>
      </c>
      <c r="B1" t="s">
        <v>1</v>
      </c>
      <c r="C1" t="s">
        <v>2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3</v>
      </c>
      <c r="K1" s="14" t="s">
        <v>34</v>
      </c>
      <c r="L1" s="14" t="s">
        <v>21</v>
      </c>
      <c r="M1" s="10" t="s">
        <v>14</v>
      </c>
      <c r="N1" s="10" t="s">
        <v>22</v>
      </c>
      <c r="O1" s="11" t="s">
        <v>23</v>
      </c>
      <c r="P1" s="11" t="s">
        <v>32</v>
      </c>
      <c r="Q1" s="11" t="s">
        <v>31</v>
      </c>
      <c r="R1" s="18" t="s">
        <v>25</v>
      </c>
      <c r="S1" s="19" t="s">
        <v>29</v>
      </c>
      <c r="T1" s="19" t="s">
        <v>30</v>
      </c>
      <c r="U1" s="19" t="s">
        <v>26</v>
      </c>
      <c r="V1" s="18" t="s">
        <v>24</v>
      </c>
      <c r="W1" s="19" t="s">
        <v>27</v>
      </c>
      <c r="X1" s="19" t="s">
        <v>28</v>
      </c>
      <c r="Y1" t="s">
        <v>33</v>
      </c>
    </row>
    <row r="2" spans="1:25" x14ac:dyDescent="0.25">
      <c r="A2" t="s">
        <v>17</v>
      </c>
      <c r="B2">
        <v>4</v>
      </c>
      <c r="C2">
        <v>40.019999999999897</v>
      </c>
      <c r="D2">
        <v>2096</v>
      </c>
      <c r="E2">
        <v>50</v>
      </c>
      <c r="F2">
        <v>14</v>
      </c>
      <c r="G2">
        <v>54.364999999999903</v>
      </c>
      <c r="H2">
        <v>499.43</v>
      </c>
      <c r="I2">
        <v>28.234999999999999</v>
      </c>
      <c r="K2" s="17" t="str">
        <f>HYPERLINK(CONCATENATE(Videos_Folder,"\",A2,"-Lap",TEXT(B2,"00"),".MOV"),CONCATENATE(A2,"-Lap",TEXT(B2,"00"),".MOV"))</f>
        <v>R04-Lap04.MOV</v>
      </c>
      <c r="M2" s="8" t="s">
        <v>15</v>
      </c>
    </row>
    <row r="3" spans="1:25" x14ac:dyDescent="0.25">
      <c r="A3" t="s">
        <v>17</v>
      </c>
      <c r="B3">
        <v>6</v>
      </c>
      <c r="C3">
        <v>39.994999999999997</v>
      </c>
      <c r="D3">
        <v>2096</v>
      </c>
      <c r="E3">
        <v>50</v>
      </c>
      <c r="F3">
        <v>14</v>
      </c>
      <c r="G3">
        <v>74.314999999999998</v>
      </c>
      <c r="H3">
        <v>750.06999999999903</v>
      </c>
      <c r="I3">
        <v>221.315</v>
      </c>
      <c r="K3" s="17" t="str">
        <f>HYPERLINK(CONCATENATE(Videos_Folder,"\",A3,"-Lap",TEXT(B3,"00"),".MOV"),CONCATENATE(A3,"-Lap",TEXT(B3,"00"),".MOV"))</f>
        <v>R04-Lap06.MOV</v>
      </c>
      <c r="M3" s="9">
        <v>231</v>
      </c>
    </row>
    <row r="4" spans="1:25" x14ac:dyDescent="0.25">
      <c r="A4" t="s">
        <v>17</v>
      </c>
      <c r="B4">
        <v>8</v>
      </c>
      <c r="C4">
        <v>40.01</v>
      </c>
      <c r="D4">
        <v>2096</v>
      </c>
      <c r="E4">
        <v>50</v>
      </c>
      <c r="F4">
        <v>14</v>
      </c>
      <c r="G4">
        <v>94.784999999999997</v>
      </c>
      <c r="H4">
        <v>1001.83999999999</v>
      </c>
      <c r="I4">
        <v>103.33499999999999</v>
      </c>
      <c r="K4" s="17" t="str">
        <f>HYPERLINK(CONCATENATE(Videos_Folder,"\",A4,"-Lap",TEXT(B4,"00"),".MOV"),CONCATENATE(A4,"-Lap",TEXT(B4,"00"),".MOV"))</f>
        <v>R04-Lap08.MOV</v>
      </c>
      <c r="M4" s="9">
        <v>110</v>
      </c>
    </row>
    <row r="5" spans="1:25" x14ac:dyDescent="0.25">
      <c r="A5" t="s">
        <v>17</v>
      </c>
      <c r="B5">
        <v>10</v>
      </c>
      <c r="C5">
        <v>40.020000000000003</v>
      </c>
      <c r="D5">
        <v>2096</v>
      </c>
      <c r="E5">
        <v>50</v>
      </c>
      <c r="F5">
        <v>14</v>
      </c>
      <c r="G5">
        <v>115.63</v>
      </c>
      <c r="H5">
        <v>1254.22</v>
      </c>
      <c r="I5">
        <v>15.36</v>
      </c>
      <c r="K5" s="17" t="str">
        <f>HYPERLINK(CONCATENATE(Videos_Folder,"\",A5,"-Lap",TEXT(B5,"00"),".MOV"),CONCATENATE(A5,"-Lap",TEXT(B5,"00"),".MOV"))</f>
        <v>R04-Lap10.MOV</v>
      </c>
      <c r="M5" s="9"/>
    </row>
    <row r="6" spans="1:25" x14ac:dyDescent="0.25">
      <c r="A6" t="s">
        <v>17</v>
      </c>
      <c r="B6">
        <v>12</v>
      </c>
      <c r="C6">
        <v>39.99</v>
      </c>
      <c r="D6">
        <v>2096</v>
      </c>
      <c r="E6">
        <v>50</v>
      </c>
      <c r="F6">
        <v>14</v>
      </c>
      <c r="G6">
        <v>136.44</v>
      </c>
      <c r="H6">
        <v>1504.89</v>
      </c>
      <c r="I6">
        <v>206.32</v>
      </c>
      <c r="K6" s="17" t="str">
        <f>HYPERLINK(CONCATENATE(Videos_Folder,"\",A6,"-Lap",TEXT(B6,"00"),".MOV"),CONCATENATE(A6,"-Lap",TEXT(B6,"00"),".MOV"))</f>
        <v>R04-Lap12.MOV</v>
      </c>
      <c r="M6" s="9"/>
    </row>
    <row r="7" spans="1:25" x14ac:dyDescent="0.25">
      <c r="A7" t="s">
        <v>17</v>
      </c>
      <c r="B7">
        <v>14</v>
      </c>
      <c r="C7">
        <v>40.01</v>
      </c>
      <c r="D7">
        <v>2096</v>
      </c>
      <c r="E7">
        <v>50</v>
      </c>
      <c r="F7">
        <v>14</v>
      </c>
      <c r="G7">
        <v>157.23500000000001</v>
      </c>
      <c r="H7">
        <v>1755.99</v>
      </c>
      <c r="I7">
        <v>56.47</v>
      </c>
      <c r="K7" s="17" t="str">
        <f>HYPERLINK(CONCATENATE(Videos_Folder,"\",A7,"-Lap",TEXT(B7,"00"),".MOV"),CONCATENATE(A7,"-Lap",TEXT(B7,"00"),".MOV"))</f>
        <v>R04-Lap14.MOV</v>
      </c>
      <c r="M7" s="9"/>
    </row>
    <row r="8" spans="1:25" x14ac:dyDescent="0.25">
      <c r="A8" t="s">
        <v>17</v>
      </c>
      <c r="B8">
        <v>16</v>
      </c>
      <c r="C8">
        <v>39.979999999999997</v>
      </c>
      <c r="D8">
        <v>2096</v>
      </c>
      <c r="E8">
        <v>50</v>
      </c>
      <c r="F8">
        <v>14</v>
      </c>
      <c r="G8">
        <v>178.02</v>
      </c>
      <c r="H8">
        <v>2007.85</v>
      </c>
      <c r="I8">
        <v>304.33</v>
      </c>
      <c r="K8" s="17" t="str">
        <f>HYPERLINK(CONCATENATE(Videos_Folder,"\",A8,"-Lap",TEXT(B8,"00"),".MOV"),CONCATENATE(A8,"-Lap",TEXT(B8,"00"),".MOV"))</f>
        <v>R04-Lap16.MOV</v>
      </c>
      <c r="M8" s="9"/>
    </row>
    <row r="9" spans="1:25" x14ac:dyDescent="0.25">
      <c r="A9" t="s">
        <v>17</v>
      </c>
      <c r="B9">
        <v>18</v>
      </c>
      <c r="C9">
        <v>40</v>
      </c>
      <c r="D9">
        <v>2096</v>
      </c>
      <c r="E9">
        <v>50</v>
      </c>
      <c r="F9">
        <v>14</v>
      </c>
      <c r="G9">
        <v>198.87</v>
      </c>
      <c r="H9">
        <v>2258.25</v>
      </c>
      <c r="I9">
        <v>119.49</v>
      </c>
      <c r="K9" s="17" t="str">
        <f>HYPERLINK(CONCATENATE(Videos_Folder,"\",A9,"-Lap",TEXT(B9,"00"),".MOV"),CONCATENATE(A9,"-Lap",TEXT(B9,"00"),".MOV"))</f>
        <v>R04-Lap18.MOV</v>
      </c>
      <c r="M9" s="9"/>
    </row>
    <row r="10" spans="1:25" x14ac:dyDescent="0.25">
      <c r="A10" t="s">
        <v>17</v>
      </c>
      <c r="B10">
        <v>20</v>
      </c>
      <c r="C10">
        <v>39.989999999999903</v>
      </c>
      <c r="D10">
        <v>2096</v>
      </c>
      <c r="E10">
        <v>50</v>
      </c>
      <c r="F10">
        <v>14</v>
      </c>
      <c r="G10">
        <v>219.80500000000001</v>
      </c>
      <c r="H10">
        <v>2510.81</v>
      </c>
      <c r="I10">
        <v>41.805</v>
      </c>
      <c r="K10" s="17" t="str">
        <f>HYPERLINK(CONCATENATE(Videos_Folder,"\",A10,"-Lap",TEXT(B10,"00"),".MOV"),CONCATENATE(A10,"-Lap",TEXT(B10,"00"),".MOV"))</f>
        <v>R04-Lap20.MOV</v>
      </c>
      <c r="M10" s="9"/>
    </row>
    <row r="11" spans="1:25" s="7" customFormat="1" x14ac:dyDescent="0.25">
      <c r="A11" s="7" t="s">
        <v>9</v>
      </c>
      <c r="B11" s="7">
        <v>20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  <c r="H11" s="7">
        <v>12.117754609779</v>
      </c>
      <c r="I11" s="7">
        <v>0</v>
      </c>
      <c r="J11" s="13"/>
      <c r="K11" s="16"/>
      <c r="L11" s="16"/>
      <c r="M11" s="9"/>
      <c r="N11" s="8"/>
      <c r="O11" s="8"/>
      <c r="P11" s="8"/>
      <c r="Q11" s="2"/>
      <c r="R11" s="20"/>
      <c r="S11" s="2"/>
      <c r="T11" s="2"/>
      <c r="U11" s="2"/>
      <c r="V11" s="20"/>
      <c r="W11" s="2"/>
      <c r="X11" s="2"/>
    </row>
    <row r="12" spans="1:25" s="7" customFormat="1" x14ac:dyDescent="0.25">
      <c r="A12" s="7" t="s">
        <v>10</v>
      </c>
      <c r="B12" s="7">
        <v>20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  <c r="H12" s="7">
        <v>11.954589944253801</v>
      </c>
      <c r="I12" s="7">
        <v>0</v>
      </c>
      <c r="J12" s="13"/>
      <c r="K12" s="16"/>
      <c r="L12" s="16"/>
      <c r="M12" s="9"/>
      <c r="N12" s="8"/>
      <c r="O12" s="8"/>
      <c r="P12" s="8"/>
      <c r="Q12" s="2"/>
      <c r="R12" s="20"/>
      <c r="S12" s="2"/>
      <c r="T12" s="2"/>
      <c r="U12" s="2"/>
      <c r="V12" s="20"/>
      <c r="W12" s="2"/>
      <c r="X12" s="2"/>
    </row>
    <row r="13" spans="1:25" s="7" customFormat="1" x14ac:dyDescent="0.25">
      <c r="A13" s="7" t="s">
        <v>11</v>
      </c>
      <c r="B13" s="7">
        <v>20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  <c r="H13" s="7">
        <v>12.1153372909541</v>
      </c>
      <c r="I13" s="7">
        <v>0</v>
      </c>
      <c r="J13" s="13"/>
      <c r="K13" s="16"/>
      <c r="L13" s="16"/>
      <c r="M13" s="9"/>
      <c r="N13" s="8"/>
      <c r="O13" s="8"/>
      <c r="P13" s="8"/>
      <c r="Q13" s="2"/>
      <c r="R13" s="20"/>
      <c r="S13" s="2"/>
      <c r="T13" s="2"/>
      <c r="U13" s="2"/>
      <c r="V13" s="20"/>
      <c r="W13" s="2"/>
      <c r="X13" s="2"/>
    </row>
    <row r="14" spans="1:25" s="7" customFormat="1" x14ac:dyDescent="0.25">
      <c r="A14" s="7" t="s">
        <v>12</v>
      </c>
      <c r="B14" s="7">
        <v>20</v>
      </c>
      <c r="C14" s="7">
        <v>0</v>
      </c>
      <c r="D14" s="7">
        <v>0</v>
      </c>
      <c r="E14" s="7">
        <v>0</v>
      </c>
      <c r="F14" s="7">
        <v>0</v>
      </c>
      <c r="G14" s="7">
        <v>0</v>
      </c>
      <c r="H14" s="7">
        <v>11.954677298311401</v>
      </c>
      <c r="I14" s="7">
        <v>0</v>
      </c>
      <c r="J14" s="13"/>
      <c r="K14" s="16"/>
      <c r="L14" s="16"/>
      <c r="M14" s="9"/>
      <c r="N14" s="8"/>
      <c r="O14" s="8"/>
      <c r="P14" s="8"/>
      <c r="Q14" s="2"/>
      <c r="R14" s="20"/>
      <c r="S14" s="2"/>
      <c r="T14" s="2"/>
      <c r="U14" s="2"/>
      <c r="V14" s="20"/>
      <c r="W14" s="2"/>
      <c r="X14" s="2"/>
    </row>
    <row r="15" spans="1:25" s="7" customFormat="1" x14ac:dyDescent="0.25">
      <c r="A15" s="7" t="s">
        <v>13</v>
      </c>
      <c r="B15" s="7">
        <v>20</v>
      </c>
      <c r="C15" s="7">
        <v>0</v>
      </c>
      <c r="D15" s="7">
        <v>0</v>
      </c>
      <c r="E15" s="7">
        <v>0</v>
      </c>
      <c r="F15" s="7">
        <v>0</v>
      </c>
      <c r="G15" s="7">
        <v>0</v>
      </c>
      <c r="H15" s="7">
        <v>12.1317673678713</v>
      </c>
      <c r="I15" s="7">
        <v>0</v>
      </c>
      <c r="J15" s="13"/>
      <c r="K15" s="16"/>
      <c r="L15" s="16"/>
      <c r="M15" s="9"/>
      <c r="N15" s="8"/>
      <c r="O15" s="8"/>
      <c r="P15" s="8"/>
      <c r="Q15" s="2"/>
      <c r="R15" s="20"/>
      <c r="S15" s="2"/>
      <c r="T15" s="2"/>
      <c r="U15" s="2"/>
      <c r="V15" s="20"/>
      <c r="W15" s="2"/>
      <c r="X15" s="2"/>
    </row>
    <row r="16" spans="1:25" x14ac:dyDescent="0.25">
      <c r="A16" t="s">
        <v>18</v>
      </c>
      <c r="B16">
        <v>4</v>
      </c>
      <c r="C16">
        <v>39.989999999999903</v>
      </c>
      <c r="D16">
        <v>2096</v>
      </c>
      <c r="E16">
        <v>50</v>
      </c>
      <c r="F16">
        <v>15</v>
      </c>
      <c r="G16">
        <v>52.575000000000003</v>
      </c>
      <c r="H16">
        <v>494.55500000000001</v>
      </c>
      <c r="I16">
        <v>56.034999999999997</v>
      </c>
      <c r="K16" s="17" t="str">
        <f>HYPERLINK(CONCATENATE(Videos_Folder,"\",A16,"-Lap",TEXT(B16,"00"),".MOV"),CONCATENATE(A16,"-Lap",TEXT(B16,"00"),".MOV"))</f>
        <v>R06-Lap04.MOV</v>
      </c>
      <c r="M16" s="9"/>
    </row>
    <row r="17" spans="1:24" x14ac:dyDescent="0.25">
      <c r="A17" t="s">
        <v>18</v>
      </c>
      <c r="B17">
        <v>6</v>
      </c>
      <c r="C17">
        <v>39.97</v>
      </c>
      <c r="D17">
        <v>2096</v>
      </c>
      <c r="E17">
        <v>50</v>
      </c>
      <c r="F17">
        <v>15</v>
      </c>
      <c r="G17">
        <v>73.894999999999996</v>
      </c>
      <c r="H17">
        <v>745.88499999999999</v>
      </c>
      <c r="I17">
        <v>65.14</v>
      </c>
      <c r="K17" s="17" t="str">
        <f>HYPERLINK(CONCATENATE(Videos_Folder,"\",A17,"-Lap",TEXT(B17,"00"),".MOV"),CONCATENATE(A17,"-Lap",TEXT(B17,"00"),".MOV"))</f>
        <v>R06-Lap06.MOV</v>
      </c>
      <c r="M17" s="9"/>
    </row>
    <row r="18" spans="1:24" x14ac:dyDescent="0.25">
      <c r="A18" t="s">
        <v>18</v>
      </c>
      <c r="B18">
        <v>8</v>
      </c>
      <c r="C18">
        <v>39.989999999999903</v>
      </c>
      <c r="D18">
        <v>2096</v>
      </c>
      <c r="E18">
        <v>50</v>
      </c>
      <c r="F18">
        <v>15</v>
      </c>
      <c r="G18">
        <v>95.074999999999903</v>
      </c>
      <c r="H18">
        <v>998.03</v>
      </c>
      <c r="I18">
        <v>115.795</v>
      </c>
      <c r="K18" s="17" t="str">
        <f>HYPERLINK(CONCATENATE(Videos_Folder,"\",A18,"-Lap",TEXT(B18,"00"),".MOV"),CONCATENATE(A18,"-Lap",TEXT(B18,"00"),".MOV"))</f>
        <v>R06-Lap08.MOV</v>
      </c>
      <c r="M18" s="9"/>
    </row>
    <row r="19" spans="1:24" x14ac:dyDescent="0.25">
      <c r="A19" t="s">
        <v>18</v>
      </c>
      <c r="B19">
        <v>10</v>
      </c>
      <c r="C19">
        <v>39.975000000000001</v>
      </c>
      <c r="D19">
        <v>2096</v>
      </c>
      <c r="E19">
        <v>50</v>
      </c>
      <c r="F19">
        <v>15</v>
      </c>
      <c r="G19">
        <v>116.285</v>
      </c>
      <c r="H19">
        <v>1249.72</v>
      </c>
      <c r="I19">
        <v>141.30000000000001</v>
      </c>
      <c r="K19" s="17" t="str">
        <f>HYPERLINK(CONCATENATE(Videos_Folder,"\",A19,"-Lap",TEXT(B19,"00"),".MOV"),CONCATENATE(A19,"-Lap",TEXT(B19,"00"),".MOV"))</f>
        <v>R06-Lap10.MOV</v>
      </c>
      <c r="M19" s="9"/>
    </row>
    <row r="20" spans="1:24" x14ac:dyDescent="0.25">
      <c r="A20" t="s">
        <v>18</v>
      </c>
      <c r="B20">
        <v>12</v>
      </c>
      <c r="C20">
        <v>40.019999999999897</v>
      </c>
      <c r="D20">
        <v>2096</v>
      </c>
      <c r="E20">
        <v>50</v>
      </c>
      <c r="F20">
        <v>15</v>
      </c>
      <c r="G20">
        <v>137.495</v>
      </c>
      <c r="H20">
        <v>1501.57</v>
      </c>
      <c r="I20">
        <v>174.26</v>
      </c>
      <c r="K20" s="17" t="str">
        <f>HYPERLINK(CONCATENATE(Videos_Folder,"\",A20,"-Lap",TEXT(B20,"00"),".MOV"),CONCATENATE(A20,"-Lap",TEXT(B20,"00"),".MOV"))</f>
        <v>R06-Lap12.MOV</v>
      </c>
      <c r="M20" s="9"/>
    </row>
    <row r="21" spans="1:24" x14ac:dyDescent="0.25">
      <c r="A21" t="s">
        <v>18</v>
      </c>
      <c r="B21">
        <v>14</v>
      </c>
      <c r="C21">
        <v>39.97</v>
      </c>
      <c r="D21">
        <v>2096</v>
      </c>
      <c r="E21">
        <v>50</v>
      </c>
      <c r="F21">
        <v>15</v>
      </c>
      <c r="G21">
        <v>158.70499999999899</v>
      </c>
      <c r="H21">
        <v>1752.415</v>
      </c>
      <c r="I21">
        <v>154.55000000000001</v>
      </c>
      <c r="K21" s="17" t="str">
        <f>HYPERLINK(CONCATENATE(Videos_Folder,"\",A21,"-Lap",TEXT(B21,"00"),".MOV"),CONCATENATE(A21,"-Lap",TEXT(B21,"00"),".MOV"))</f>
        <v>R06-Lap14.MOV</v>
      </c>
      <c r="M21" s="9"/>
    </row>
    <row r="22" spans="1:24" x14ac:dyDescent="0.25">
      <c r="A22" t="s">
        <v>18</v>
      </c>
      <c r="B22">
        <v>16</v>
      </c>
      <c r="C22">
        <v>39.99</v>
      </c>
      <c r="D22">
        <v>2096</v>
      </c>
      <c r="E22">
        <v>50</v>
      </c>
      <c r="F22">
        <v>15</v>
      </c>
      <c r="G22">
        <v>179.67</v>
      </c>
      <c r="H22">
        <v>2001.84</v>
      </c>
      <c r="I22">
        <v>63.02</v>
      </c>
      <c r="K22" s="17" t="str">
        <f>HYPERLINK(CONCATENATE(Videos_Folder,"\",A22,"-Lap",TEXT(B22,"00"),".MOV"),CONCATENATE(A22,"-Lap",TEXT(B22,"00"),".MOV"))</f>
        <v>R06-Lap16.MOV</v>
      </c>
      <c r="M22" s="9"/>
    </row>
    <row r="23" spans="1:24" x14ac:dyDescent="0.25">
      <c r="A23" t="s">
        <v>18</v>
      </c>
      <c r="B23">
        <v>18</v>
      </c>
      <c r="C23">
        <v>40.020000000000003</v>
      </c>
      <c r="D23">
        <v>2096</v>
      </c>
      <c r="E23">
        <v>50</v>
      </c>
      <c r="F23">
        <v>15</v>
      </c>
      <c r="G23">
        <v>200.65</v>
      </c>
      <c r="H23">
        <v>2252.89</v>
      </c>
      <c r="I23">
        <v>55.72</v>
      </c>
      <c r="K23" s="17" t="str">
        <f>HYPERLINK(CONCATENATE(Videos_Folder,"\",A23,"-Lap",TEXT(B23,"00"),".MOV"),CONCATENATE(A23,"-Lap",TEXT(B23,"00"),".MOV"))</f>
        <v>R06-Lap18.MOV</v>
      </c>
      <c r="M23" s="9"/>
    </row>
    <row r="24" spans="1:24" x14ac:dyDescent="0.25">
      <c r="A24" t="s">
        <v>18</v>
      </c>
      <c r="B24">
        <v>20</v>
      </c>
      <c r="C24">
        <v>40.005000000000003</v>
      </c>
      <c r="D24">
        <v>2096</v>
      </c>
      <c r="E24">
        <v>50</v>
      </c>
      <c r="F24">
        <v>15</v>
      </c>
      <c r="G24">
        <v>221.63499999999999</v>
      </c>
      <c r="H24">
        <v>2505.86</v>
      </c>
      <c r="I24">
        <v>145.04499999999999</v>
      </c>
      <c r="K24" s="17" t="str">
        <f>HYPERLINK(CONCATENATE(Videos_Folder,"\",A24,"-Lap",TEXT(B24,"00"),".MOV"),CONCATENATE(A24,"-Lap",TEXT(B24,"00"),".MOV"))</f>
        <v>R06-Lap20.MOV</v>
      </c>
      <c r="M24" s="9"/>
    </row>
    <row r="25" spans="1:24" s="7" customFormat="1" x14ac:dyDescent="0.25">
      <c r="A25" s="7" t="s">
        <v>9</v>
      </c>
      <c r="B25" s="7">
        <v>20</v>
      </c>
      <c r="C25" s="7">
        <v>0</v>
      </c>
      <c r="D25" s="7">
        <v>0</v>
      </c>
      <c r="E25" s="7">
        <v>0</v>
      </c>
      <c r="F25" s="7">
        <v>0</v>
      </c>
      <c r="G25" s="7">
        <v>0</v>
      </c>
      <c r="H25" s="7">
        <v>11.822107213838001</v>
      </c>
      <c r="I25" s="7">
        <v>0</v>
      </c>
      <c r="J25" s="13"/>
      <c r="K25" s="16"/>
      <c r="L25" s="16"/>
      <c r="M25" s="9"/>
      <c r="N25" s="8"/>
      <c r="O25" s="8"/>
      <c r="P25" s="8"/>
      <c r="Q25" s="2"/>
      <c r="R25" s="20"/>
      <c r="S25" s="2"/>
      <c r="T25" s="2"/>
      <c r="U25" s="2"/>
      <c r="V25" s="20"/>
      <c r="W25" s="2"/>
      <c r="X25" s="2"/>
    </row>
    <row r="26" spans="1:24" s="7" customFormat="1" x14ac:dyDescent="0.25">
      <c r="A26" s="7" t="s">
        <v>10</v>
      </c>
      <c r="B26" s="7">
        <v>20</v>
      </c>
      <c r="C26" s="7">
        <v>0</v>
      </c>
      <c r="D26" s="7">
        <v>0</v>
      </c>
      <c r="E26" s="7">
        <v>0</v>
      </c>
      <c r="F26" s="7">
        <v>0</v>
      </c>
      <c r="G26" s="7">
        <v>0</v>
      </c>
      <c r="H26" s="7">
        <v>11.567391631304501</v>
      </c>
      <c r="I26" s="7">
        <v>0</v>
      </c>
      <c r="J26" s="13"/>
      <c r="K26" s="16"/>
      <c r="L26" s="16"/>
      <c r="M26" s="9"/>
      <c r="N26" s="8"/>
      <c r="O26" s="8"/>
      <c r="P26" s="8"/>
      <c r="Q26" s="2"/>
      <c r="R26" s="20"/>
      <c r="S26" s="2"/>
      <c r="T26" s="2"/>
      <c r="U26" s="2"/>
      <c r="V26" s="20"/>
      <c r="W26" s="2"/>
      <c r="X26" s="2"/>
    </row>
    <row r="27" spans="1:24" s="7" customFormat="1" x14ac:dyDescent="0.25">
      <c r="A27" s="7" t="s">
        <v>11</v>
      </c>
      <c r="B27" s="7">
        <v>20</v>
      </c>
      <c r="C27" s="7">
        <v>0</v>
      </c>
      <c r="D27" s="7">
        <v>0</v>
      </c>
      <c r="E27" s="7">
        <v>0</v>
      </c>
      <c r="F27" s="7">
        <v>0</v>
      </c>
      <c r="G27" s="7">
        <v>0</v>
      </c>
      <c r="H27" s="7">
        <v>11.8198230112275</v>
      </c>
      <c r="I27" s="7">
        <v>0</v>
      </c>
      <c r="J27" s="13"/>
      <c r="K27" s="16"/>
      <c r="L27" s="16"/>
      <c r="M27" s="9"/>
      <c r="N27" s="8"/>
      <c r="O27" s="8"/>
      <c r="P27" s="8"/>
      <c r="Q27" s="2"/>
      <c r="R27" s="20"/>
      <c r="S27" s="2"/>
      <c r="T27" s="2"/>
      <c r="U27" s="2"/>
      <c r="V27" s="20"/>
      <c r="W27" s="2"/>
      <c r="X27" s="2"/>
    </row>
    <row r="28" spans="1:24" s="7" customFormat="1" x14ac:dyDescent="0.25">
      <c r="A28" s="7" t="s">
        <v>12</v>
      </c>
      <c r="B28" s="7">
        <v>20</v>
      </c>
      <c r="C28" s="7">
        <v>0</v>
      </c>
      <c r="D28" s="7">
        <v>0</v>
      </c>
      <c r="E28" s="7">
        <v>0</v>
      </c>
      <c r="F28" s="7">
        <v>0</v>
      </c>
      <c r="G28" s="7">
        <v>0</v>
      </c>
      <c r="H28" s="7">
        <v>11.567486212576799</v>
      </c>
      <c r="I28" s="7">
        <v>0</v>
      </c>
      <c r="J28" s="13"/>
      <c r="K28" s="16"/>
      <c r="L28" s="16"/>
      <c r="M28" s="9"/>
      <c r="N28" s="8"/>
      <c r="O28" s="8"/>
      <c r="P28" s="8"/>
      <c r="Q28" s="2"/>
      <c r="R28" s="20"/>
      <c r="S28" s="2"/>
      <c r="T28" s="2"/>
      <c r="U28" s="2"/>
      <c r="V28" s="20"/>
      <c r="W28" s="2"/>
      <c r="X28" s="2"/>
    </row>
    <row r="29" spans="1:24" s="7" customFormat="1" x14ac:dyDescent="0.25">
      <c r="A29" s="7" t="s">
        <v>13</v>
      </c>
      <c r="B29" s="7">
        <v>20</v>
      </c>
      <c r="C29" s="7">
        <v>0</v>
      </c>
      <c r="D29" s="7">
        <v>0</v>
      </c>
      <c r="E29" s="7">
        <v>0</v>
      </c>
      <c r="F29" s="7">
        <v>0</v>
      </c>
      <c r="G29" s="7">
        <v>0</v>
      </c>
      <c r="H29" s="7">
        <v>11.8369152274045</v>
      </c>
      <c r="I29" s="7">
        <v>0</v>
      </c>
      <c r="J29" s="13"/>
      <c r="K29" s="16"/>
      <c r="L29" s="16"/>
      <c r="M29" s="9"/>
      <c r="N29" s="8"/>
      <c r="O29" s="8"/>
      <c r="P29" s="8"/>
      <c r="Q29" s="2"/>
      <c r="R29" s="20"/>
      <c r="S29" s="2"/>
      <c r="T29" s="2"/>
      <c r="U29" s="2"/>
      <c r="V29" s="20"/>
      <c r="W29" s="2"/>
      <c r="X29" s="2"/>
    </row>
    <row r="30" spans="1:24" x14ac:dyDescent="0.25">
      <c r="A30" t="s">
        <v>19</v>
      </c>
      <c r="B30">
        <v>4</v>
      </c>
      <c r="C30">
        <v>40</v>
      </c>
      <c r="D30">
        <v>2096</v>
      </c>
      <c r="E30">
        <v>50</v>
      </c>
      <c r="F30">
        <v>14</v>
      </c>
      <c r="G30">
        <v>57.43</v>
      </c>
      <c r="H30">
        <v>496.98</v>
      </c>
      <c r="I30" s="4">
        <v>160.99</v>
      </c>
      <c r="K30" s="17" t="str">
        <f>HYPERLINK(CONCATENATE(Videos_Folder,"\",A30,"-Lap",TEXT(B30,"00"),".MOV"),CONCATENATE(A30,"-Lap",TEXT(B30,"00"),".MOV"))</f>
        <v>R07-Lap04.MOV</v>
      </c>
      <c r="L30" s="15">
        <v>502</v>
      </c>
      <c r="M30" s="9">
        <v>195</v>
      </c>
      <c r="N30" s="8">
        <v>294</v>
      </c>
      <c r="O30" s="12">
        <v>72</v>
      </c>
      <c r="P30" s="12">
        <v>10.96</v>
      </c>
    </row>
    <row r="31" spans="1:24" x14ac:dyDescent="0.25">
      <c r="A31" t="s">
        <v>19</v>
      </c>
      <c r="B31">
        <v>6</v>
      </c>
      <c r="C31">
        <v>39.989999999999903</v>
      </c>
      <c r="D31">
        <v>2096</v>
      </c>
      <c r="E31">
        <v>50</v>
      </c>
      <c r="F31">
        <v>14</v>
      </c>
      <c r="G31">
        <v>79.045000000000002</v>
      </c>
      <c r="H31">
        <v>747.73</v>
      </c>
      <c r="I31" s="4">
        <v>181.905</v>
      </c>
      <c r="K31" s="17" t="str">
        <f>HYPERLINK(CONCATENATE(Videos_Folder,"\",A31,"-Lap",TEXT(B31,"00"),".MOV"),CONCATENATE(A31,"-Lap",TEXT(B31,"00"),".MOV"))</f>
        <v>R07-Lap06.MOV</v>
      </c>
      <c r="L31" s="15">
        <v>423</v>
      </c>
      <c r="M31" s="9">
        <v>63</v>
      </c>
      <c r="N31" s="8">
        <v>236</v>
      </c>
      <c r="O31" s="12">
        <v>98</v>
      </c>
      <c r="P31" s="12">
        <v>32.619999999999997</v>
      </c>
      <c r="Q31" s="19">
        <f>P31-P30</f>
        <v>21.659999999999997</v>
      </c>
      <c r="R31" s="21">
        <f>G31-G30</f>
        <v>21.615000000000002</v>
      </c>
      <c r="S31" s="22">
        <f>ROUNDDOWN(250/((E31/F31)*(D31/1000)),0)+(IF(M31&gt;M30,(M31-M30)/360,(M31+360-M30)/360))</f>
        <v>33.633333333333333</v>
      </c>
      <c r="T31" s="22">
        <f>ROUNDDOWN(S31*(E31/F31),0)+IF(N31&gt;N30,(N31-N30)/360,(N31+360-N30)/360)</f>
        <v>120.83888888888889</v>
      </c>
      <c r="U31" s="22">
        <f>T31*(D31/1000)</f>
        <v>253.27831111111112</v>
      </c>
      <c r="V31" s="21">
        <f>H31-H30</f>
        <v>250.75</v>
      </c>
      <c r="W31" s="22">
        <f>S31*(E30/F30)*(D30/1000)</f>
        <v>251.76952380952383</v>
      </c>
      <c r="X31" s="22">
        <f>U31/Q31</f>
        <v>11.693366163947884</v>
      </c>
    </row>
    <row r="32" spans="1:24" x14ac:dyDescent="0.25">
      <c r="A32" t="s">
        <v>19</v>
      </c>
      <c r="B32">
        <v>8</v>
      </c>
      <c r="C32">
        <v>40.005000000000003</v>
      </c>
      <c r="D32">
        <v>2096</v>
      </c>
      <c r="E32">
        <v>50</v>
      </c>
      <c r="F32">
        <v>14</v>
      </c>
      <c r="G32">
        <v>99.995000000000005</v>
      </c>
      <c r="H32">
        <v>998.42</v>
      </c>
      <c r="I32" s="4">
        <v>200.065</v>
      </c>
      <c r="K32" s="17" t="str">
        <f>HYPERLINK(CONCATENATE(Videos_Folder,"\",A32,"-Lap",TEXT(B32,"00"),".MOV"),CONCATENATE(A32,"-Lap",TEXT(B32,"00"),".MOV"))</f>
        <v>R07-Lap08.MOV</v>
      </c>
      <c r="L32" s="15">
        <v>237</v>
      </c>
      <c r="M32" s="9">
        <v>265</v>
      </c>
      <c r="N32" s="8">
        <v>138</v>
      </c>
      <c r="O32" s="12">
        <v>74</v>
      </c>
      <c r="P32" s="12">
        <v>53.6</v>
      </c>
      <c r="Q32" s="19">
        <f>P32-P31</f>
        <v>20.980000000000004</v>
      </c>
      <c r="R32" s="21">
        <f>G32-G31</f>
        <v>20.950000000000003</v>
      </c>
      <c r="S32" s="22">
        <f>ROUNDDOWN(250/((E32/F32)*(D32/1000)),0)+(IF(M32&gt;M31,(M32-M31)/360,(M32+360-M31)/360))</f>
        <v>33.56111111111111</v>
      </c>
      <c r="T32" s="22">
        <f>ROUNDDOWN(S32*(E32/F32),0)+IF(N32&gt;N31,(N32-N31)/360,(N32+360-N31)/360)</f>
        <v>119.72777777777777</v>
      </c>
      <c r="U32" s="22">
        <f>T32*(D32/1000)</f>
        <v>250.94942222222224</v>
      </c>
      <c r="V32" s="21">
        <f>H32-H31</f>
        <v>250.68999999999994</v>
      </c>
      <c r="W32" s="22">
        <f>S32*(E31/F31)*(D31/1000)</f>
        <v>251.22888888888892</v>
      </c>
      <c r="X32" s="22">
        <f t="shared" ref="X32:X34" si="0">U32/Q32</f>
        <v>11.961364262260352</v>
      </c>
    </row>
    <row r="33" spans="1:25" x14ac:dyDescent="0.25">
      <c r="A33" t="s">
        <v>19</v>
      </c>
      <c r="B33">
        <v>10</v>
      </c>
      <c r="C33">
        <v>39.979999999999997</v>
      </c>
      <c r="D33">
        <v>2096</v>
      </c>
      <c r="E33">
        <v>50</v>
      </c>
      <c r="F33">
        <v>14</v>
      </c>
      <c r="G33">
        <v>121.495</v>
      </c>
      <c r="H33">
        <v>1250.69</v>
      </c>
      <c r="I33" s="4">
        <v>107.825</v>
      </c>
      <c r="K33" s="17" t="str">
        <f>HYPERLINK(CONCATENATE(Videos_Folder,"\",A33,"-Lap",TEXT(B33,"00"),".MOV"),CONCATENATE(A33,"-Lap",TEXT(B33,"00"),".MOV"))</f>
        <v>R07-Lap10.MOV</v>
      </c>
      <c r="L33" s="15">
        <v>231</v>
      </c>
      <c r="M33" s="9">
        <v>100</v>
      </c>
      <c r="N33" s="8">
        <v>8</v>
      </c>
      <c r="O33" s="12">
        <v>352</v>
      </c>
      <c r="P33" s="12">
        <v>74.97</v>
      </c>
      <c r="Q33" s="19">
        <f>P33-P32</f>
        <v>21.369999999999997</v>
      </c>
      <c r="R33" s="21">
        <f>G33-G32</f>
        <v>21.5</v>
      </c>
      <c r="S33" s="22">
        <f>ROUNDDOWN(250/((E33/F33)*(D33/1000)),0)+(IF(M33&gt;M32,(M33-M32)/360,(M33+360-M32)/360))</f>
        <v>33.541666666666664</v>
      </c>
      <c r="T33" s="22">
        <f>ROUNDDOWN(S33*(E33/F33),0)+IF(N33&gt;N32,(N33-N32)/360,(N33+360-N32)/360)</f>
        <v>119.63888888888889</v>
      </c>
      <c r="U33" s="22">
        <f>T33*(D33/1000)</f>
        <v>250.7631111111111</v>
      </c>
      <c r="V33" s="21">
        <f>H33-H32</f>
        <v>252.2700000000001</v>
      </c>
      <c r="W33" s="22">
        <f>S33*(E32/F32)*(D32/1000)</f>
        <v>251.08333333333334</v>
      </c>
      <c r="X33" s="22">
        <f t="shared" si="0"/>
        <v>11.734352415119847</v>
      </c>
    </row>
    <row r="34" spans="1:25" x14ac:dyDescent="0.25">
      <c r="A34" t="s">
        <v>19</v>
      </c>
      <c r="B34">
        <v>12</v>
      </c>
      <c r="C34">
        <v>40.024999999999999</v>
      </c>
      <c r="D34">
        <v>2096</v>
      </c>
      <c r="E34">
        <v>50</v>
      </c>
      <c r="F34">
        <v>14</v>
      </c>
      <c r="G34">
        <v>143.405</v>
      </c>
      <c r="H34">
        <v>1500.885</v>
      </c>
      <c r="I34" s="4">
        <v>275.93</v>
      </c>
      <c r="K34" s="17" t="str">
        <f>HYPERLINK(CONCATENATE(Videos_Folder,"\",A34,"-Lap",TEXT(B34,"00"),".MOV"),CONCATENATE(A34,"-Lap",TEXT(B34,"00"),".MOV"))</f>
        <v>R07-Lap12.MOV</v>
      </c>
      <c r="L34" s="15">
        <v>360</v>
      </c>
      <c r="M34" s="9">
        <v>270</v>
      </c>
      <c r="N34" s="8">
        <v>160</v>
      </c>
      <c r="O34" s="12">
        <v>204</v>
      </c>
      <c r="P34" s="12">
        <v>96.88</v>
      </c>
      <c r="Q34" s="19">
        <f>P34-P33</f>
        <v>21.909999999999997</v>
      </c>
      <c r="R34" s="21">
        <f>G34-G33</f>
        <v>21.909999999999997</v>
      </c>
      <c r="S34" s="22">
        <f>ROUNDDOWN(250/((E34/F34)*(D34/1000)),0)+(IF(M34&gt;M33,(M34-M33)/360,(M34+360-M33)/360))</f>
        <v>33.472222222222221</v>
      </c>
      <c r="T34" s="22">
        <f>ROUNDDOWN(S34*(E34/F34),0)+IF(N34&gt;N33,(N34-N33)/360,(N34+360-N33)/360)</f>
        <v>119.42222222222222</v>
      </c>
      <c r="U34" s="22">
        <f>T34*(D34/1000)</f>
        <v>250.30897777777778</v>
      </c>
      <c r="V34" s="21">
        <f>H34-H33</f>
        <v>250.19499999999994</v>
      </c>
      <c r="W34" s="22">
        <f>S34*(E33/F33)*(D33/1000)</f>
        <v>250.56349206349208</v>
      </c>
      <c r="X34" s="22">
        <f t="shared" si="0"/>
        <v>11.424417059688627</v>
      </c>
    </row>
    <row r="35" spans="1:25" x14ac:dyDescent="0.25">
      <c r="A35" t="s">
        <v>19</v>
      </c>
      <c r="B35">
        <v>14</v>
      </c>
      <c r="C35">
        <v>40</v>
      </c>
      <c r="D35">
        <v>2096</v>
      </c>
      <c r="E35">
        <v>50</v>
      </c>
      <c r="F35">
        <v>14</v>
      </c>
      <c r="G35">
        <v>165.63</v>
      </c>
      <c r="H35">
        <v>1749.69</v>
      </c>
      <c r="I35" s="4">
        <v>18.309999999999999</v>
      </c>
      <c r="K35" s="17" t="str">
        <f>HYPERLINK(CONCATENATE(Videos_Folder,"\",A35,"-Lap",TEXT(B35,"00"),".MOV"),CONCATENATE(A35,"-Lap",TEXT(B35,"00"),".MOV"))</f>
        <v>R07-Lap14.MOV</v>
      </c>
      <c r="L35" s="15">
        <v>357</v>
      </c>
      <c r="M35" s="9">
        <v>85</v>
      </c>
      <c r="N35" s="8">
        <v>286</v>
      </c>
      <c r="O35" s="12">
        <v>40</v>
      </c>
      <c r="P35" s="12">
        <v>119.23</v>
      </c>
      <c r="Q35" s="19">
        <f>P35-P34</f>
        <v>22.350000000000009</v>
      </c>
      <c r="R35" s="21">
        <f>G35-G34</f>
        <v>22.224999999999994</v>
      </c>
      <c r="S35" s="22">
        <f>ROUNDDOWN(250/((E35/F35)*(D35/1000)),0)+(IF(M35&gt;M34,(M35-M34)/360,(M35+360-M34)/360))</f>
        <v>33.486111111111114</v>
      </c>
      <c r="T35" s="22">
        <f>ROUNDDOWN(S35*(E35/F35),0)+IF(N35&gt;N34,(N35-N34)/360,(N35+360-N34)/360)</f>
        <v>119.35</v>
      </c>
      <c r="U35" s="22">
        <f>T35*(D35/1000)</f>
        <v>250.1576</v>
      </c>
      <c r="V35" s="21">
        <f>H35-H34</f>
        <v>248.80500000000006</v>
      </c>
      <c r="W35" s="22">
        <f>S35*(E34/F34)*(D34/1000)</f>
        <v>250.66746031746038</v>
      </c>
      <c r="X35" s="22">
        <f t="shared" ref="X35" si="1">U35/Q35</f>
        <v>11.192733780760623</v>
      </c>
    </row>
    <row r="36" spans="1:25" x14ac:dyDescent="0.25">
      <c r="A36" t="s">
        <v>19</v>
      </c>
      <c r="B36">
        <v>16</v>
      </c>
      <c r="C36">
        <v>39.959999999999901</v>
      </c>
      <c r="D36">
        <v>2096</v>
      </c>
      <c r="E36">
        <v>50</v>
      </c>
      <c r="F36">
        <v>14</v>
      </c>
      <c r="G36">
        <v>188.08500000000001</v>
      </c>
      <c r="H36">
        <v>1999.5349999999901</v>
      </c>
      <c r="I36" s="4">
        <v>168.99</v>
      </c>
      <c r="K36" s="17" t="str">
        <f>HYPERLINK(CONCATENATE(Videos_Folder,"\",A36,"-Lap",TEXT(B36,"00"),".MOV"),CONCATENATE(A36,"-Lap",TEXT(B36,"00"),".MOV"))</f>
        <v>R07-Lap16.MOV</v>
      </c>
      <c r="L36" s="15">
        <v>330</v>
      </c>
      <c r="M36" s="9">
        <v>247</v>
      </c>
      <c r="N36" s="8">
        <v>36</v>
      </c>
      <c r="O36" s="12">
        <v>204</v>
      </c>
      <c r="P36" s="12">
        <v>141.72</v>
      </c>
      <c r="Q36" s="19">
        <f t="shared" ref="Q36:Q38" si="2">P36-P35</f>
        <v>22.489999999999995</v>
      </c>
      <c r="R36" s="21">
        <f>G36-G35</f>
        <v>22.455000000000013</v>
      </c>
      <c r="S36" s="22">
        <f>ROUNDDOWN(250/((E36/F36)*(D36/1000)),0)+(IF(M36&gt;M35,(M36-M35)/360,(M36+360-M35)/360))</f>
        <v>33.450000000000003</v>
      </c>
      <c r="T36" s="22">
        <f>ROUNDDOWN(S36*(E36/F36),0)+IF(N36&gt;N35,(N36-N35)/360,(N36+360-N35)/360)</f>
        <v>119.30555555555556</v>
      </c>
      <c r="U36" s="22">
        <f>T36*(D36/1000)</f>
        <v>250.06444444444446</v>
      </c>
      <c r="V36" s="21">
        <f>H36-H35</f>
        <v>249.84499999999002</v>
      </c>
      <c r="W36" s="22">
        <f>S36*(E35/F35)*(D35/1000)</f>
        <v>250.39714285714291</v>
      </c>
      <c r="X36" s="22">
        <f t="shared" ref="X36:X38" si="3">U36/Q36</f>
        <v>11.118917049552891</v>
      </c>
    </row>
    <row r="37" spans="1:25" x14ac:dyDescent="0.25">
      <c r="A37" t="s">
        <v>19</v>
      </c>
      <c r="B37">
        <v>18</v>
      </c>
      <c r="C37">
        <v>40.024999999999999</v>
      </c>
      <c r="D37">
        <v>2096</v>
      </c>
      <c r="E37">
        <v>50</v>
      </c>
      <c r="F37">
        <v>14</v>
      </c>
      <c r="G37">
        <v>210.655</v>
      </c>
      <c r="H37">
        <v>2250.5949999999998</v>
      </c>
      <c r="I37" s="4">
        <v>20.03</v>
      </c>
      <c r="K37" s="17" t="str">
        <f>HYPERLINK(CONCATENATE(Videos_Folder,"\",A37,"-Lap",TEXT(B37,"00"),".MOV"),CONCATENATE(A37,"-Lap",TEXT(B37,"00"),".MOV"))</f>
        <v>R07-Lap18.MOV</v>
      </c>
      <c r="L37" s="15">
        <v>707</v>
      </c>
      <c r="M37" s="9">
        <v>57</v>
      </c>
      <c r="N37" s="8">
        <v>190</v>
      </c>
      <c r="O37" s="12">
        <v>56</v>
      </c>
      <c r="P37" s="12">
        <v>164.21</v>
      </c>
      <c r="Q37" s="19">
        <f t="shared" si="2"/>
        <v>22.490000000000009</v>
      </c>
      <c r="R37" s="21">
        <f>G37-G36</f>
        <v>22.569999999999993</v>
      </c>
      <c r="S37" s="22">
        <f>ROUNDDOWN(250/((E37/F37)*(D37/1000)),0)+(IF(M37&gt;M36,(M37-M36)/360,(M37+360-M36)/360))</f>
        <v>33.472222222222221</v>
      </c>
      <c r="T37" s="22">
        <f>ROUNDDOWN(S37*(E37/F37),0)+IF(N37&gt;N36,(N37-N36)/360,(N37+360-N36)/360)</f>
        <v>119.42777777777778</v>
      </c>
      <c r="U37" s="22">
        <f>T37*(D37/1000)</f>
        <v>250.32062222222223</v>
      </c>
      <c r="V37" s="21">
        <f>H37-H36</f>
        <v>251.06000000000972</v>
      </c>
      <c r="W37" s="22">
        <f>S37*(E36/F36)*(D36/1000)</f>
        <v>250.56349206349208</v>
      </c>
      <c r="X37" s="22">
        <f t="shared" si="3"/>
        <v>11.130307791117035</v>
      </c>
    </row>
    <row r="38" spans="1:25" x14ac:dyDescent="0.25">
      <c r="A38" t="s">
        <v>19</v>
      </c>
      <c r="B38">
        <v>20</v>
      </c>
      <c r="C38">
        <v>40.04</v>
      </c>
      <c r="D38">
        <v>2096</v>
      </c>
      <c r="E38">
        <v>50</v>
      </c>
      <c r="F38">
        <v>15</v>
      </c>
      <c r="G38">
        <v>233.345</v>
      </c>
      <c r="H38">
        <v>2501.0549999999998</v>
      </c>
      <c r="I38" s="4">
        <v>108.655</v>
      </c>
      <c r="K38" s="17" t="str">
        <f>HYPERLINK(CONCATENATE(Videos_Folder,"\",A38,"-Lap",TEXT(B38,"00"),".MOV"),CONCATENATE(A38,"-Lap",TEXT(B38,"00"),".MOV"))</f>
        <v>R07-Lap20.MOV</v>
      </c>
      <c r="L38" s="15">
        <v>456</v>
      </c>
      <c r="M38" s="9">
        <v>115</v>
      </c>
      <c r="N38" s="8">
        <v>265</v>
      </c>
      <c r="O38" s="12">
        <v>184</v>
      </c>
      <c r="P38" s="12">
        <v>186.84</v>
      </c>
      <c r="Q38" s="19">
        <f t="shared" si="2"/>
        <v>22.629999999999995</v>
      </c>
      <c r="R38" s="21">
        <f>G38-G37</f>
        <v>22.689999999999998</v>
      </c>
      <c r="S38" s="22">
        <f>ROUNDDOWN(250/((E38/F38)*(D38/1000)),0)+(IF(M38&gt;M37,(M38-M37)/360,(M38+360-M37)/360))</f>
        <v>35.161111111111111</v>
      </c>
      <c r="T38" s="22">
        <f>ROUNDDOWN(S38*(E38/F38),0)+IF(N38&gt;N37,(N38-N37)/360,(N38+360-N37)/360)</f>
        <v>117.20833333333333</v>
      </c>
      <c r="U38" s="22">
        <f>T38*(D38/1000)</f>
        <v>245.66866666666667</v>
      </c>
      <c r="V38" s="21">
        <f>H38-H37</f>
        <v>250.46000000000004</v>
      </c>
      <c r="W38" s="22">
        <f>S38*(E37/F37)*(D37/1000)</f>
        <v>263.20603174603178</v>
      </c>
      <c r="X38" s="22">
        <f t="shared" si="3"/>
        <v>10.855884519074976</v>
      </c>
      <c r="Y38" s="3" t="s">
        <v>16</v>
      </c>
    </row>
    <row r="39" spans="1:25" s="7" customFormat="1" x14ac:dyDescent="0.25">
      <c r="A39" s="7" t="s">
        <v>9</v>
      </c>
      <c r="B39" s="7">
        <v>20</v>
      </c>
      <c r="C39" s="7">
        <v>0</v>
      </c>
      <c r="D39" s="7">
        <v>0</v>
      </c>
      <c r="E39" s="7">
        <v>0</v>
      </c>
      <c r="F39" s="7">
        <v>0</v>
      </c>
      <c r="G39" s="7">
        <v>0</v>
      </c>
      <c r="H39" s="7">
        <v>11.2814562281121</v>
      </c>
      <c r="I39" s="7">
        <v>0</v>
      </c>
      <c r="J39" s="13"/>
      <c r="K39" s="16"/>
      <c r="L39" s="16"/>
      <c r="M39" s="9"/>
      <c r="N39" s="8"/>
      <c r="O39" s="8"/>
      <c r="P39" s="8"/>
      <c r="Q39" s="2">
        <f>P38-P30</f>
        <v>175.88</v>
      </c>
      <c r="R39" s="20">
        <f>G38-G30</f>
        <v>175.91499999999999</v>
      </c>
      <c r="S39" s="5">
        <f>ROUNDDOWN(2000/((E38/F38)*(D38/1000)),0)+(IF(M38&gt;M30,(M38-M30)/360,(M38+360-M30)/360))</f>
        <v>286.77777777777777</v>
      </c>
      <c r="T39" s="5">
        <f>ROUNDDOWN(S39*(E38/F38),0)+IF(N38&gt;N30,(N38-N30)/360,(N38+360-N30)/360)</f>
        <v>955.91944444444448</v>
      </c>
      <c r="U39" s="5">
        <f>T39*(D38/1000)</f>
        <v>2003.6071555555557</v>
      </c>
      <c r="V39" s="23">
        <f>H38-H30</f>
        <v>2004.0749999999998</v>
      </c>
      <c r="W39" s="5"/>
      <c r="X39" s="5"/>
    </row>
    <row r="40" spans="1:25" s="7" customFormat="1" x14ac:dyDescent="0.25">
      <c r="A40" s="7" t="s">
        <v>10</v>
      </c>
      <c r="B40" s="7">
        <v>20</v>
      </c>
      <c r="C40" s="7">
        <v>0</v>
      </c>
      <c r="D40" s="7">
        <v>0</v>
      </c>
      <c r="E40" s="7">
        <v>0</v>
      </c>
      <c r="F40" s="7">
        <v>0</v>
      </c>
      <c r="G40" s="7">
        <v>0</v>
      </c>
      <c r="H40" s="7">
        <v>11.5330050025012</v>
      </c>
      <c r="I40" s="7">
        <v>0</v>
      </c>
      <c r="J40" s="13"/>
      <c r="K40" s="16"/>
      <c r="L40" s="16"/>
      <c r="M40" s="9"/>
      <c r="N40" s="8"/>
      <c r="O40" s="8"/>
      <c r="P40" s="8"/>
      <c r="Q40" s="2"/>
      <c r="R40" s="20"/>
      <c r="S40" s="5"/>
      <c r="T40" s="5"/>
      <c r="U40" s="5">
        <f>U39/Q39</f>
        <v>11.39189876936295</v>
      </c>
      <c r="V40" s="23">
        <f>V39/R39</f>
        <v>11.39229173180229</v>
      </c>
      <c r="W40" s="5"/>
      <c r="X40" s="5"/>
    </row>
    <row r="41" spans="1:25" s="7" customFormat="1" x14ac:dyDescent="0.25">
      <c r="A41" s="7" t="s">
        <v>11</v>
      </c>
      <c r="B41" s="7">
        <v>20</v>
      </c>
      <c r="C41" s="7">
        <v>0</v>
      </c>
      <c r="D41" s="7">
        <v>0</v>
      </c>
      <c r="E41" s="7">
        <v>0</v>
      </c>
      <c r="F41" s="7">
        <v>0</v>
      </c>
      <c r="G41" s="7">
        <v>0</v>
      </c>
      <c r="H41" s="7">
        <v>11.318063678042099</v>
      </c>
      <c r="I41" s="7">
        <v>0</v>
      </c>
      <c r="J41" s="13"/>
      <c r="K41" s="16"/>
      <c r="L41" s="16"/>
      <c r="M41" s="9"/>
      <c r="N41" s="8"/>
      <c r="O41" s="8"/>
      <c r="P41" s="8"/>
      <c r="Q41" s="2"/>
      <c r="R41" s="20"/>
      <c r="S41" s="5"/>
      <c r="T41" s="5"/>
      <c r="U41" s="5"/>
      <c r="V41" s="23"/>
      <c r="W41" s="5"/>
      <c r="X41" s="5"/>
    </row>
    <row r="42" spans="1:25" s="7" customFormat="1" x14ac:dyDescent="0.25">
      <c r="A42" s="7" t="s">
        <v>12</v>
      </c>
      <c r="B42" s="7">
        <v>20</v>
      </c>
      <c r="C42" s="7">
        <v>0</v>
      </c>
      <c r="D42" s="7">
        <v>0</v>
      </c>
      <c r="E42" s="7">
        <v>0</v>
      </c>
      <c r="F42" s="7">
        <v>0</v>
      </c>
      <c r="G42" s="7">
        <v>0</v>
      </c>
      <c r="H42" s="7">
        <v>11.554790654110899</v>
      </c>
      <c r="I42" s="7">
        <v>0</v>
      </c>
      <c r="J42" s="13"/>
      <c r="K42" s="16"/>
      <c r="L42" s="16"/>
      <c r="M42" s="9"/>
      <c r="N42" s="8"/>
      <c r="O42" s="8"/>
      <c r="P42" s="8"/>
      <c r="Q42" s="2"/>
      <c r="R42" s="20"/>
      <c r="S42" s="2"/>
      <c r="T42" s="2"/>
      <c r="U42" s="2"/>
      <c r="V42" s="20"/>
      <c r="W42" s="2"/>
      <c r="X42" s="2"/>
    </row>
    <row r="43" spans="1:25" s="7" customFormat="1" x14ac:dyDescent="0.25">
      <c r="A43" s="7" t="s">
        <v>13</v>
      </c>
      <c r="B43" s="7">
        <v>20</v>
      </c>
      <c r="C43" s="7">
        <v>0</v>
      </c>
      <c r="D43" s="7">
        <v>0</v>
      </c>
      <c r="E43" s="7">
        <v>0</v>
      </c>
      <c r="F43" s="7">
        <v>0</v>
      </c>
      <c r="G43" s="7">
        <v>0</v>
      </c>
      <c r="H43" s="7">
        <v>11.3308485642397</v>
      </c>
      <c r="I43" s="7">
        <v>0</v>
      </c>
      <c r="J43" s="13"/>
      <c r="K43" s="16"/>
      <c r="L43" s="16"/>
      <c r="M43" s="9"/>
      <c r="N43" s="8"/>
      <c r="O43" s="8"/>
      <c r="P43" s="8"/>
      <c r="Q43" s="2"/>
      <c r="R43" s="20"/>
      <c r="S43" s="2"/>
      <c r="T43" s="2"/>
      <c r="U43" s="2"/>
      <c r="V43" s="20"/>
      <c r="W43" s="2"/>
      <c r="X43" s="2"/>
    </row>
    <row r="44" spans="1:25" x14ac:dyDescent="0.25">
      <c r="A44" t="s">
        <v>20</v>
      </c>
      <c r="B44">
        <v>4</v>
      </c>
      <c r="C44">
        <v>40.005000000000003</v>
      </c>
      <c r="D44">
        <v>2096</v>
      </c>
      <c r="E44">
        <v>50</v>
      </c>
      <c r="F44">
        <v>15</v>
      </c>
      <c r="G44">
        <v>61.085000000000001</v>
      </c>
      <c r="H44">
        <v>500.495</v>
      </c>
      <c r="I44">
        <v>146.67500000000001</v>
      </c>
      <c r="K44" s="17" t="str">
        <f>HYPERLINK(CONCATENATE(Videos_Folder,"\",A44,"-Lap",TEXT(B44,"00"),".MOV"),CONCATENATE(A44,"-Lap",TEXT(B44,"00"),".MOV"))</f>
        <v>R08-Lap04.MOV</v>
      </c>
      <c r="M44" s="9">
        <v>180</v>
      </c>
      <c r="N44" s="8">
        <v>190</v>
      </c>
      <c r="O44" s="12">
        <v>10</v>
      </c>
      <c r="P44" s="12">
        <v>12.37</v>
      </c>
    </row>
    <row r="45" spans="1:25" x14ac:dyDescent="0.25">
      <c r="A45" t="s">
        <v>20</v>
      </c>
      <c r="B45">
        <v>6</v>
      </c>
      <c r="C45">
        <v>40</v>
      </c>
      <c r="D45">
        <v>2096</v>
      </c>
      <c r="E45">
        <v>50</v>
      </c>
      <c r="F45">
        <v>15</v>
      </c>
      <c r="G45">
        <v>82.45</v>
      </c>
      <c r="H45">
        <v>751.04</v>
      </c>
      <c r="I45">
        <v>115.13</v>
      </c>
      <c r="K45" s="17" t="str">
        <f>HYPERLINK(CONCATENATE(Videos_Folder,"\",A45,"-Lap",TEXT(B45,"00"),".MOV"),CONCATENATE(A45,"-Lap",TEXT(B45,"00"),".MOV"))</f>
        <v>R08-Lap06.MOV</v>
      </c>
      <c r="M45" s="9"/>
    </row>
    <row r="46" spans="1:25" x14ac:dyDescent="0.25">
      <c r="A46" t="s">
        <v>20</v>
      </c>
      <c r="B46">
        <v>8</v>
      </c>
      <c r="C46">
        <v>39.989999999999903</v>
      </c>
      <c r="D46">
        <v>2096</v>
      </c>
      <c r="E46">
        <v>50</v>
      </c>
      <c r="F46">
        <v>15</v>
      </c>
      <c r="G46">
        <v>103.845</v>
      </c>
      <c r="H46">
        <v>1002.425</v>
      </c>
      <c r="I46">
        <v>126.2</v>
      </c>
      <c r="K46" s="17" t="str">
        <f>HYPERLINK(CONCATENATE(Videos_Folder,"\",A46,"-Lap",TEXT(B46,"00"),".MOV"),CONCATENATE(A46,"-Lap",TEXT(B46,"00"),".MOV"))</f>
        <v>R08-Lap08.MOV</v>
      </c>
      <c r="M46" s="9"/>
    </row>
    <row r="47" spans="1:25" x14ac:dyDescent="0.25">
      <c r="A47" t="s">
        <v>20</v>
      </c>
      <c r="B47">
        <v>10</v>
      </c>
      <c r="C47">
        <v>40.020000000000003</v>
      </c>
      <c r="D47">
        <v>2096</v>
      </c>
      <c r="E47">
        <v>50</v>
      </c>
      <c r="F47">
        <v>15</v>
      </c>
      <c r="G47">
        <v>125.46</v>
      </c>
      <c r="H47">
        <v>1254.5899999999999</v>
      </c>
      <c r="I47">
        <v>178.63</v>
      </c>
      <c r="K47" s="17" t="str">
        <f>HYPERLINK(CONCATENATE(Videos_Folder,"\",A47,"-Lap",TEXT(B47,"00"),".MOV"),CONCATENATE(A47,"-Lap",TEXT(B47,"00"),".MOV"))</f>
        <v>R08-Lap10.MOV</v>
      </c>
      <c r="M47" s="9"/>
    </row>
    <row r="48" spans="1:25" x14ac:dyDescent="0.25">
      <c r="A48" t="s">
        <v>20</v>
      </c>
      <c r="B48">
        <v>12</v>
      </c>
      <c r="C48">
        <v>40</v>
      </c>
      <c r="D48">
        <v>2096</v>
      </c>
      <c r="E48">
        <v>50</v>
      </c>
      <c r="F48">
        <v>15</v>
      </c>
      <c r="G48">
        <v>147.13</v>
      </c>
      <c r="H48">
        <v>1504.79</v>
      </c>
      <c r="I48">
        <v>124.79</v>
      </c>
      <c r="K48" s="17" t="str">
        <f>HYPERLINK(CONCATENATE(Videos_Folder,"\",A48,"-Lap",TEXT(B48,"00"),".MOV"),CONCATENATE(A48,"-Lap",TEXT(B48,"00"),".MOV"))</f>
        <v>R08-Lap12.MOV</v>
      </c>
      <c r="M48" s="9"/>
    </row>
    <row r="49" spans="1:24" x14ac:dyDescent="0.25">
      <c r="A49" t="s">
        <v>20</v>
      </c>
      <c r="B49">
        <v>14</v>
      </c>
      <c r="C49">
        <v>39.994999999999997</v>
      </c>
      <c r="D49">
        <v>2096</v>
      </c>
      <c r="E49">
        <v>50</v>
      </c>
      <c r="F49">
        <v>15</v>
      </c>
      <c r="G49">
        <v>169.16499999999999</v>
      </c>
      <c r="H49">
        <v>1756.385</v>
      </c>
      <c r="I49">
        <v>145.88</v>
      </c>
      <c r="K49" s="17" t="str">
        <f>HYPERLINK(CONCATENATE(Videos_Folder,"\",A49,"-Lap",TEXT(B49,"00"),".MOV"),CONCATENATE(A49,"-Lap",TEXT(B49,"00"),".MOV"))</f>
        <v>R08-Lap14.MOV</v>
      </c>
      <c r="M49" s="9"/>
    </row>
    <row r="50" spans="1:24" x14ac:dyDescent="0.25">
      <c r="A50" t="s">
        <v>20</v>
      </c>
      <c r="B50">
        <v>16</v>
      </c>
      <c r="C50">
        <v>39.975000000000001</v>
      </c>
      <c r="D50">
        <v>2096</v>
      </c>
      <c r="E50">
        <v>50</v>
      </c>
      <c r="F50">
        <v>15</v>
      </c>
      <c r="G50">
        <v>191.345</v>
      </c>
      <c r="H50">
        <v>2008.98</v>
      </c>
      <c r="I50">
        <v>219.53</v>
      </c>
      <c r="K50" s="17" t="str">
        <f>HYPERLINK(CONCATENATE(Videos_Folder,"\",A50,"-Lap",TEXT(B50,"00"),".MOV"),CONCATENATE(A50,"-Lap",TEXT(B50,"00"),".MOV"))</f>
        <v>R08-Lap16.MOV</v>
      </c>
      <c r="M50" s="9"/>
    </row>
    <row r="51" spans="1:24" x14ac:dyDescent="0.25">
      <c r="A51" t="s">
        <v>20</v>
      </c>
      <c r="B51">
        <v>18</v>
      </c>
      <c r="C51">
        <v>39.99</v>
      </c>
      <c r="D51">
        <v>2096</v>
      </c>
      <c r="E51">
        <v>50</v>
      </c>
      <c r="F51">
        <v>15</v>
      </c>
      <c r="G51">
        <v>213.34</v>
      </c>
      <c r="H51">
        <v>2258.8200000000002</v>
      </c>
      <c r="I51">
        <v>147.33000000000001</v>
      </c>
      <c r="K51" s="17" t="str">
        <f>HYPERLINK(CONCATENATE(Videos_Folder,"\",A51,"-Lap",TEXT(B51,"00"),".MOV"),CONCATENATE(A51,"-Lap",TEXT(B51,"00"),".MOV"))</f>
        <v>R08-Lap18.MOV</v>
      </c>
      <c r="M51" s="9"/>
    </row>
    <row r="52" spans="1:24" x14ac:dyDescent="0.25">
      <c r="A52" t="s">
        <v>20</v>
      </c>
      <c r="B52">
        <v>20</v>
      </c>
      <c r="C52">
        <v>39.99</v>
      </c>
      <c r="D52">
        <v>2096</v>
      </c>
      <c r="E52">
        <v>50</v>
      </c>
      <c r="F52">
        <v>15</v>
      </c>
      <c r="G52">
        <v>235.54</v>
      </c>
      <c r="H52">
        <v>2510.73</v>
      </c>
      <c r="I52">
        <v>183.76</v>
      </c>
      <c r="K52" s="17" t="str">
        <f>HYPERLINK(CONCATENATE(Videos_Folder,"\",A52,"-Lap",TEXT(B52,"00"),".MOV"),CONCATENATE(A52,"-Lap",TEXT(B52,"00"),".MOV"))</f>
        <v>R08-Lap20.MOV</v>
      </c>
      <c r="M52" s="9"/>
    </row>
    <row r="53" spans="1:24" s="7" customFormat="1" x14ac:dyDescent="0.25">
      <c r="A53" s="7" t="s">
        <v>9</v>
      </c>
      <c r="B53" s="7">
        <v>20</v>
      </c>
      <c r="C53" s="7">
        <v>0</v>
      </c>
      <c r="D53" s="7">
        <v>0</v>
      </c>
      <c r="E53" s="7">
        <v>0</v>
      </c>
      <c r="F53" s="7">
        <v>0</v>
      </c>
      <c r="G53" s="7">
        <v>0</v>
      </c>
      <c r="H53" s="7">
        <v>11.4576041719406</v>
      </c>
      <c r="I53" s="7">
        <v>0</v>
      </c>
      <c r="J53" s="13"/>
      <c r="K53" s="16"/>
      <c r="L53" s="16"/>
      <c r="M53" s="9"/>
      <c r="N53" s="8"/>
      <c r="O53" s="8"/>
      <c r="P53" s="8"/>
      <c r="Q53" s="2"/>
      <c r="R53" s="20"/>
      <c r="S53" s="2"/>
      <c r="T53" s="2"/>
      <c r="U53" s="2"/>
      <c r="V53" s="20"/>
      <c r="W53" s="2"/>
      <c r="X53" s="2"/>
    </row>
    <row r="54" spans="1:24" s="7" customFormat="1" x14ac:dyDescent="0.25">
      <c r="A54" s="7" t="s">
        <v>10</v>
      </c>
      <c r="B54" s="7">
        <v>20</v>
      </c>
      <c r="C54" s="7">
        <v>0</v>
      </c>
      <c r="D54" s="7">
        <v>0</v>
      </c>
      <c r="E54" s="7">
        <v>0</v>
      </c>
      <c r="F54" s="7">
        <v>0</v>
      </c>
      <c r="G54" s="7">
        <v>0</v>
      </c>
      <c r="H54" s="7">
        <v>11.184527872006701</v>
      </c>
      <c r="I54" s="7">
        <v>0</v>
      </c>
      <c r="J54" s="13"/>
      <c r="K54" s="16"/>
      <c r="L54" s="16"/>
      <c r="M54" s="9"/>
      <c r="N54" s="8"/>
      <c r="O54" s="8"/>
      <c r="P54" s="8"/>
      <c r="Q54" s="2"/>
      <c r="R54" s="20"/>
      <c r="S54" s="2"/>
      <c r="T54" s="2"/>
      <c r="U54" s="2"/>
      <c r="V54" s="20"/>
      <c r="W54" s="2"/>
      <c r="X54" s="2"/>
    </row>
    <row r="55" spans="1:24" s="7" customFormat="1" x14ac:dyDescent="0.25">
      <c r="A55" s="7" t="s">
        <v>11</v>
      </c>
      <c r="B55" s="7">
        <v>20</v>
      </c>
      <c r="C55" s="7">
        <v>0</v>
      </c>
      <c r="D55" s="7">
        <v>0</v>
      </c>
      <c r="E55" s="7">
        <v>0</v>
      </c>
      <c r="F55" s="7">
        <v>0</v>
      </c>
      <c r="G55" s="7">
        <v>0</v>
      </c>
      <c r="H55" s="7">
        <v>11.4711286537779</v>
      </c>
      <c r="I55" s="7">
        <v>0</v>
      </c>
      <c r="J55" s="13"/>
      <c r="K55" s="16"/>
      <c r="L55" s="16"/>
      <c r="M55" s="9"/>
      <c r="N55" s="8"/>
      <c r="O55" s="8"/>
      <c r="P55" s="8"/>
      <c r="Q55" s="2"/>
      <c r="R55" s="20"/>
      <c r="S55" s="2"/>
      <c r="T55" s="2"/>
      <c r="U55" s="2"/>
      <c r="V55" s="20"/>
      <c r="W55" s="2"/>
      <c r="X55" s="2"/>
    </row>
    <row r="56" spans="1:24" s="7" customFormat="1" x14ac:dyDescent="0.25">
      <c r="A56" s="7" t="s">
        <v>12</v>
      </c>
      <c r="B56" s="7">
        <v>20</v>
      </c>
      <c r="C56" s="7">
        <v>0</v>
      </c>
      <c r="D56" s="7">
        <v>0</v>
      </c>
      <c r="E56" s="7">
        <v>0</v>
      </c>
      <c r="F56" s="7">
        <v>0</v>
      </c>
      <c r="G56" s="7">
        <v>0</v>
      </c>
      <c r="H56" s="7">
        <v>11.202569401762201</v>
      </c>
      <c r="I56" s="7">
        <v>0</v>
      </c>
      <c r="J56" s="13"/>
      <c r="K56" s="16"/>
      <c r="L56" s="16"/>
      <c r="M56" s="9"/>
      <c r="N56" s="8"/>
      <c r="O56" s="8"/>
      <c r="P56" s="8"/>
      <c r="Q56" s="2"/>
      <c r="R56" s="20"/>
      <c r="S56" s="2"/>
      <c r="T56" s="2"/>
      <c r="U56" s="2"/>
      <c r="V56" s="20"/>
      <c r="W56" s="2"/>
      <c r="X56" s="2"/>
    </row>
    <row r="57" spans="1:24" s="7" customFormat="1" x14ac:dyDescent="0.25">
      <c r="A57" s="7" t="s">
        <v>13</v>
      </c>
      <c r="B57" s="7">
        <v>20</v>
      </c>
      <c r="C57" s="7">
        <v>0</v>
      </c>
      <c r="D57" s="7">
        <v>0</v>
      </c>
      <c r="E57" s="7">
        <v>0</v>
      </c>
      <c r="F57" s="7">
        <v>0</v>
      </c>
      <c r="G57" s="7">
        <v>0</v>
      </c>
      <c r="H57" s="7">
        <v>11.482495480661701</v>
      </c>
      <c r="I57" s="7">
        <v>0</v>
      </c>
      <c r="J57" s="13"/>
      <c r="K57" s="16"/>
      <c r="L57" s="16"/>
      <c r="M57" s="9"/>
      <c r="N57" s="8"/>
      <c r="O57" s="8"/>
      <c r="P57" s="8"/>
      <c r="Q57" s="2"/>
      <c r="R57" s="20"/>
      <c r="S57" s="2"/>
      <c r="T57" s="2"/>
      <c r="U57" s="2"/>
      <c r="V57" s="20"/>
      <c r="W57" s="2"/>
      <c r="X57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Settings</vt:lpstr>
      <vt:lpstr>VideoLaps</vt:lpstr>
      <vt:lpstr>Videos_Folder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jason fitchew</cp:lastModifiedBy>
  <dcterms:created xsi:type="dcterms:W3CDTF">2022-07-28T00:03:07Z</dcterms:created>
  <dcterms:modified xsi:type="dcterms:W3CDTF">2022-08-02T08:45:42Z</dcterms:modified>
</cp:coreProperties>
</file>