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jgarza25_illinois_edu/Documents/Stock Models/"/>
    </mc:Choice>
  </mc:AlternateContent>
  <xr:revisionPtr revIDLastSave="683" documentId="11_E60897F41BE170836B02CE998F75CCDC64E183C8" xr6:coauthVersionLast="47" xr6:coauthVersionMax="47" xr10:uidLastSave="{C02977FD-099F-4C15-ACDC-7472F6981A5E}"/>
  <bookViews>
    <workbookView xWindow="-105" yWindow="0" windowWidth="46680" windowHeight="20985" activeTab="1" xr2:uid="{00000000-000D-0000-FFFF-FFFF00000000}"/>
  </bookViews>
  <sheets>
    <sheet name="Main" sheetId="1" r:id="rId1"/>
    <sheet name="Mo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2" l="1"/>
  <c r="AG4" i="2" s="1"/>
  <c r="AH4" i="2" s="1"/>
  <c r="AI4" i="2" s="1"/>
  <c r="AJ4" i="2" s="1"/>
  <c r="AK4" i="2" s="1"/>
  <c r="AL4" i="2" s="1"/>
  <c r="AM4" i="2" s="1"/>
  <c r="AN4" i="2" s="1"/>
  <c r="AE4" i="2"/>
  <c r="AE15" i="2"/>
  <c r="AE6" i="2"/>
  <c r="V22" i="2"/>
  <c r="V12" i="2"/>
  <c r="U29" i="2"/>
  <c r="U50" i="2"/>
  <c r="U39" i="2"/>
  <c r="U37" i="2"/>
  <c r="U30" i="2"/>
  <c r="U23" i="2"/>
  <c r="U22" i="2"/>
  <c r="U17" i="2"/>
  <c r="U12" i="2"/>
  <c r="U11" i="2"/>
  <c r="U10" i="2"/>
  <c r="U6" i="2"/>
  <c r="J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U26" i="2"/>
  <c r="U25" i="2"/>
  <c r="V21" i="2"/>
  <c r="AD21" i="2"/>
  <c r="U21" i="2"/>
  <c r="AB21" i="2"/>
  <c r="AA21" i="2"/>
  <c r="AC21" i="2"/>
  <c r="K27" i="2"/>
  <c r="C26" i="2"/>
  <c r="T25" i="2"/>
  <c r="P25" i="2"/>
  <c r="H25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C10" i="2"/>
  <c r="C6" i="2"/>
  <c r="C11" i="2" s="1"/>
  <c r="C13" i="2" s="1"/>
  <c r="C15" i="2" s="1"/>
  <c r="C17" i="2" s="1"/>
  <c r="G10" i="2"/>
  <c r="G23" i="2" s="1"/>
  <c r="G6" i="2"/>
  <c r="G11" i="2" s="1"/>
  <c r="G13" i="2" s="1"/>
  <c r="G15" i="2" s="1"/>
  <c r="G17" i="2" s="1"/>
  <c r="D10" i="2"/>
  <c r="D6" i="2"/>
  <c r="D11" i="2" s="1"/>
  <c r="D13" i="2" s="1"/>
  <c r="D15" i="2" s="1"/>
  <c r="D17" i="2" s="1"/>
  <c r="H10" i="2"/>
  <c r="H23" i="2" s="1"/>
  <c r="H6" i="2"/>
  <c r="H11" i="2" s="1"/>
  <c r="H13" i="2" s="1"/>
  <c r="H15" i="2" s="1"/>
  <c r="H17" i="2" s="1"/>
  <c r="E10" i="2"/>
  <c r="E6" i="2"/>
  <c r="E11" i="2" s="1"/>
  <c r="E13" i="2" s="1"/>
  <c r="E15" i="2" s="1"/>
  <c r="E17" i="2" s="1"/>
  <c r="I10" i="2"/>
  <c r="I23" i="2" s="1"/>
  <c r="I6" i="2"/>
  <c r="I25" i="2" s="1"/>
  <c r="F12" i="2"/>
  <c r="F10" i="2"/>
  <c r="F6" i="2"/>
  <c r="F11" i="2" s="1"/>
  <c r="F13" i="2" s="1"/>
  <c r="F15" i="2" s="1"/>
  <c r="F17" i="2" s="1"/>
  <c r="J12" i="2"/>
  <c r="J10" i="2"/>
  <c r="J6" i="2"/>
  <c r="J11" i="2" s="1"/>
  <c r="J26" i="2" s="1"/>
  <c r="Z10" i="2"/>
  <c r="Z6" i="2"/>
  <c r="Z11" i="2" s="1"/>
  <c r="Z13" i="2" s="1"/>
  <c r="Z15" i="2" s="1"/>
  <c r="Z17" i="2" s="1"/>
  <c r="K12" i="2"/>
  <c r="K10" i="2"/>
  <c r="K23" i="2" s="1"/>
  <c r="K6" i="2"/>
  <c r="K11" i="2" s="1"/>
  <c r="K13" i="2" s="1"/>
  <c r="K15" i="2" s="1"/>
  <c r="K17" i="2" s="1"/>
  <c r="L12" i="2"/>
  <c r="L10" i="2"/>
  <c r="L23" i="2" s="1"/>
  <c r="L6" i="2"/>
  <c r="L11" i="2" s="1"/>
  <c r="L26" i="2" s="1"/>
  <c r="M12" i="2"/>
  <c r="M10" i="2"/>
  <c r="M23" i="2" s="1"/>
  <c r="M6" i="2"/>
  <c r="M11" i="2" s="1"/>
  <c r="M13" i="2" s="1"/>
  <c r="M15" i="2" s="1"/>
  <c r="M17" i="2" s="1"/>
  <c r="Q12" i="2"/>
  <c r="Q6" i="2"/>
  <c r="Q25" i="2" s="1"/>
  <c r="Q10" i="2"/>
  <c r="Q23" i="2" s="1"/>
  <c r="Q11" i="2"/>
  <c r="N12" i="2"/>
  <c r="N10" i="2"/>
  <c r="R23" i="2" s="1"/>
  <c r="N6" i="2"/>
  <c r="N11" i="2" s="1"/>
  <c r="N13" i="2" s="1"/>
  <c r="N15" i="2" s="1"/>
  <c r="N17" i="2" s="1"/>
  <c r="R12" i="2"/>
  <c r="R10" i="2"/>
  <c r="R6" i="2"/>
  <c r="R11" i="2" s="1"/>
  <c r="R13" i="2" s="1"/>
  <c r="R15" i="2" s="1"/>
  <c r="R17" i="2" s="1"/>
  <c r="AA12" i="2"/>
  <c r="AA10" i="2"/>
  <c r="AA6" i="2"/>
  <c r="AA11" i="2" s="1"/>
  <c r="AA26" i="2" s="1"/>
  <c r="AB12" i="2"/>
  <c r="AB10" i="2"/>
  <c r="AB6" i="2"/>
  <c r="AB11" i="2" s="1"/>
  <c r="AB13" i="2" s="1"/>
  <c r="AB15" i="2" s="1"/>
  <c r="AB17" i="2" s="1"/>
  <c r="AC12" i="2"/>
  <c r="AC10" i="2"/>
  <c r="AC6" i="2"/>
  <c r="AC11" i="2" s="1"/>
  <c r="AC13" i="2" s="1"/>
  <c r="AC15" i="2" s="1"/>
  <c r="AC17" i="2" s="1"/>
  <c r="O12" i="2"/>
  <c r="O10" i="2"/>
  <c r="O23" i="2" s="1"/>
  <c r="O6" i="2"/>
  <c r="O11" i="2" s="1"/>
  <c r="O13" i="2" s="1"/>
  <c r="O15" i="2" s="1"/>
  <c r="O17" i="2" s="1"/>
  <c r="S12" i="2"/>
  <c r="S10" i="2"/>
  <c r="S23" i="2" s="1"/>
  <c r="S6" i="2"/>
  <c r="S11" i="2" s="1"/>
  <c r="S13" i="2" s="1"/>
  <c r="S15" i="2" s="1"/>
  <c r="S17" i="2" s="1"/>
  <c r="S50" i="2"/>
  <c r="S37" i="2"/>
  <c r="S30" i="2"/>
  <c r="S39" i="2" s="1"/>
  <c r="S29" i="2"/>
  <c r="T29" i="2"/>
  <c r="T50" i="2"/>
  <c r="T37" i="2"/>
  <c r="T30" i="2"/>
  <c r="T39" i="2" s="1"/>
  <c r="P12" i="2"/>
  <c r="P10" i="2"/>
  <c r="P23" i="2" s="1"/>
  <c r="P6" i="2"/>
  <c r="T6" i="2"/>
  <c r="T12" i="2"/>
  <c r="T10" i="2"/>
  <c r="T23" i="2" s="1"/>
  <c r="T11" i="2"/>
  <c r="T13" i="2" s="1"/>
  <c r="T15" i="2" s="1"/>
  <c r="T17" i="2" s="1"/>
  <c r="AB1" i="2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K6" i="1"/>
  <c r="M6" i="1" s="1"/>
  <c r="K3" i="1"/>
  <c r="AE21" i="2" l="1"/>
  <c r="AE26" i="2"/>
  <c r="N23" i="2"/>
  <c r="O26" i="2"/>
  <c r="M27" i="2"/>
  <c r="O27" i="2"/>
  <c r="S27" i="2"/>
  <c r="AB25" i="2"/>
  <c r="AC25" i="2"/>
  <c r="AB26" i="2"/>
  <c r="G25" i="2"/>
  <c r="Q13" i="2"/>
  <c r="Q15" i="2" s="1"/>
  <c r="Q17" i="2" s="1"/>
  <c r="K25" i="2"/>
  <c r="L25" i="2"/>
  <c r="D26" i="2"/>
  <c r="J25" i="2"/>
  <c r="AA25" i="2"/>
  <c r="E26" i="2"/>
  <c r="G26" i="2"/>
  <c r="H26" i="2"/>
  <c r="K26" i="2"/>
  <c r="P11" i="2"/>
  <c r="P26" i="2" s="1"/>
  <c r="M26" i="2"/>
  <c r="AE25" i="2"/>
  <c r="AE27" i="2"/>
  <c r="F26" i="2"/>
  <c r="R27" i="2"/>
  <c r="N27" i="2"/>
  <c r="V6" i="2"/>
  <c r="V25" i="2" s="1"/>
  <c r="N26" i="2"/>
  <c r="M25" i="2"/>
  <c r="N25" i="2"/>
  <c r="O25" i="2"/>
  <c r="Q26" i="2"/>
  <c r="R26" i="2"/>
  <c r="V11" i="2"/>
  <c r="S26" i="2"/>
  <c r="R25" i="2"/>
  <c r="C27" i="2"/>
  <c r="S25" i="2"/>
  <c r="D27" i="2"/>
  <c r="AC26" i="2"/>
  <c r="E27" i="2"/>
  <c r="C25" i="2"/>
  <c r="F27" i="2"/>
  <c r="AB27" i="2"/>
  <c r="AF21" i="2"/>
  <c r="D25" i="2"/>
  <c r="G27" i="2"/>
  <c r="AC27" i="2"/>
  <c r="AA13" i="2"/>
  <c r="AA15" i="2" s="1"/>
  <c r="J13" i="2"/>
  <c r="J15" i="2" s="1"/>
  <c r="E25" i="2"/>
  <c r="H27" i="2"/>
  <c r="F25" i="2"/>
  <c r="V5" i="2"/>
  <c r="AD6" i="2"/>
  <c r="AD25" i="2" s="1"/>
  <c r="T26" i="2"/>
  <c r="T27" i="2"/>
  <c r="L13" i="2"/>
  <c r="L15" i="2" s="1"/>
  <c r="I11" i="2"/>
  <c r="AF15" i="2" l="1"/>
  <c r="AF6" i="2"/>
  <c r="Q27" i="2"/>
  <c r="AF26" i="2"/>
  <c r="P13" i="2"/>
  <c r="P15" i="2" s="1"/>
  <c r="V26" i="2"/>
  <c r="V13" i="2"/>
  <c r="V15" i="2" s="1"/>
  <c r="AD11" i="2"/>
  <c r="AD26" i="2" s="1"/>
  <c r="J17" i="2"/>
  <c r="J27" i="2"/>
  <c r="AA17" i="2"/>
  <c r="AA27" i="2"/>
  <c r="P17" i="2"/>
  <c r="P27" i="2"/>
  <c r="I13" i="2"/>
  <c r="I15" i="2" s="1"/>
  <c r="I26" i="2"/>
  <c r="U13" i="2"/>
  <c r="U15" i="2" s="1"/>
  <c r="L17" i="2"/>
  <c r="L27" i="2"/>
  <c r="AG26" i="2"/>
  <c r="AG21" i="2"/>
  <c r="AG15" i="2" l="1"/>
  <c r="AG6" i="2"/>
  <c r="V27" i="2"/>
  <c r="V17" i="2"/>
  <c r="U27" i="2"/>
  <c r="AD15" i="2"/>
  <c r="I17" i="2"/>
  <c r="I27" i="2"/>
  <c r="AF27" i="2"/>
  <c r="AF25" i="2"/>
  <c r="AH6" i="2" l="1"/>
  <c r="AH15" i="2"/>
  <c r="AG27" i="2"/>
  <c r="AG25" i="2"/>
  <c r="AH21" i="2"/>
  <c r="AH26" i="2"/>
  <c r="AD27" i="2"/>
  <c r="AD17" i="2"/>
  <c r="AI15" i="2" l="1"/>
  <c r="AI6" i="2"/>
  <c r="AH25" i="2"/>
  <c r="AI26" i="2"/>
  <c r="AI21" i="2"/>
  <c r="AJ15" i="2" l="1"/>
  <c r="AJ6" i="2"/>
  <c r="AI27" i="2"/>
  <c r="AI25" i="2"/>
  <c r="AJ21" i="2"/>
  <c r="AJ26" i="2"/>
  <c r="AH27" i="2"/>
  <c r="AK15" i="2" l="1"/>
  <c r="AK6" i="2"/>
  <c r="AJ25" i="2"/>
  <c r="AK21" i="2"/>
  <c r="AK26" i="2"/>
  <c r="AL6" i="2" l="1"/>
  <c r="AL15" i="2"/>
  <c r="AK27" i="2"/>
  <c r="AK25" i="2"/>
  <c r="AL21" i="2"/>
  <c r="AL26" i="2"/>
  <c r="AJ27" i="2"/>
  <c r="AM15" i="2" l="1"/>
  <c r="AM6" i="2"/>
  <c r="AL25" i="2"/>
  <c r="AM21" i="2"/>
  <c r="AM26" i="2"/>
  <c r="AN15" i="2" l="1"/>
  <c r="AN6" i="2"/>
  <c r="AM27" i="2"/>
  <c r="AM25" i="2"/>
  <c r="AN26" i="2"/>
  <c r="AN21" i="2"/>
  <c r="AL27" i="2"/>
  <c r="AN25" i="2" l="1"/>
  <c r="AO15" i="2" l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FL15" i="2" s="1"/>
  <c r="FM15" i="2" s="1"/>
  <c r="FN15" i="2" s="1"/>
  <c r="FO15" i="2" s="1"/>
  <c r="FP15" i="2" s="1"/>
  <c r="FQ15" i="2" s="1"/>
  <c r="FR15" i="2" s="1"/>
  <c r="FS15" i="2" s="1"/>
  <c r="FT15" i="2" s="1"/>
  <c r="FU15" i="2" s="1"/>
  <c r="FV15" i="2" s="1"/>
  <c r="FW15" i="2" s="1"/>
  <c r="FX15" i="2" s="1"/>
  <c r="FY15" i="2" s="1"/>
  <c r="FZ15" i="2" s="1"/>
  <c r="GA15" i="2" s="1"/>
  <c r="GB15" i="2" s="1"/>
  <c r="GC15" i="2" s="1"/>
  <c r="GD15" i="2" s="1"/>
  <c r="GE15" i="2" s="1"/>
  <c r="GF15" i="2" s="1"/>
  <c r="GG15" i="2" s="1"/>
  <c r="GH15" i="2" s="1"/>
  <c r="GI15" i="2" s="1"/>
  <c r="GJ15" i="2" s="1"/>
  <c r="GK15" i="2" s="1"/>
  <c r="GL15" i="2" s="1"/>
  <c r="GM15" i="2" s="1"/>
  <c r="GN15" i="2" s="1"/>
  <c r="GO15" i="2" s="1"/>
  <c r="GP15" i="2" s="1"/>
  <c r="GQ15" i="2" s="1"/>
  <c r="GR15" i="2" s="1"/>
  <c r="GS15" i="2" s="1"/>
  <c r="GT15" i="2" s="1"/>
  <c r="GU15" i="2" s="1"/>
  <c r="GV15" i="2" s="1"/>
  <c r="GW15" i="2" s="1"/>
  <c r="GX15" i="2" s="1"/>
  <c r="GY15" i="2" s="1"/>
  <c r="GZ15" i="2" s="1"/>
  <c r="HA15" i="2" s="1"/>
  <c r="HB15" i="2" s="1"/>
  <c r="HC15" i="2" s="1"/>
  <c r="HD15" i="2" s="1"/>
  <c r="HE15" i="2" s="1"/>
  <c r="HF15" i="2" s="1"/>
  <c r="HG15" i="2" s="1"/>
  <c r="HH15" i="2" s="1"/>
  <c r="HI15" i="2" s="1"/>
  <c r="HJ15" i="2" s="1"/>
  <c r="HK15" i="2" s="1"/>
  <c r="HL15" i="2" s="1"/>
  <c r="HM15" i="2" s="1"/>
  <c r="HN15" i="2" s="1"/>
  <c r="HO15" i="2" s="1"/>
  <c r="HP15" i="2" s="1"/>
  <c r="HQ15" i="2" s="1"/>
  <c r="HR15" i="2" s="1"/>
  <c r="HS15" i="2" s="1"/>
  <c r="HT15" i="2" s="1"/>
  <c r="HU15" i="2" s="1"/>
  <c r="HV15" i="2" s="1"/>
  <c r="HW15" i="2" s="1"/>
  <c r="HX15" i="2" s="1"/>
  <c r="HY15" i="2" s="1"/>
  <c r="HZ15" i="2" s="1"/>
  <c r="IA15" i="2" s="1"/>
  <c r="IB15" i="2" s="1"/>
  <c r="IC15" i="2" s="1"/>
  <c r="ID15" i="2" s="1"/>
  <c r="IE15" i="2" s="1"/>
  <c r="IF15" i="2" s="1"/>
  <c r="IG15" i="2" s="1"/>
  <c r="IH15" i="2" s="1"/>
  <c r="II15" i="2" s="1"/>
  <c r="IJ15" i="2" s="1"/>
  <c r="IK15" i="2" s="1"/>
  <c r="IL15" i="2" s="1"/>
  <c r="IM15" i="2" s="1"/>
  <c r="IN15" i="2" s="1"/>
  <c r="IO15" i="2" s="1"/>
  <c r="IP15" i="2" s="1"/>
  <c r="IQ15" i="2" s="1"/>
  <c r="IR15" i="2" s="1"/>
  <c r="IS15" i="2" s="1"/>
  <c r="IT15" i="2" s="1"/>
  <c r="IU15" i="2" s="1"/>
  <c r="IV15" i="2" s="1"/>
  <c r="IW15" i="2" s="1"/>
  <c r="IX15" i="2" s="1"/>
  <c r="IY15" i="2" s="1"/>
  <c r="IZ15" i="2" s="1"/>
  <c r="JA15" i="2" s="1"/>
  <c r="JB15" i="2" s="1"/>
  <c r="JC15" i="2" s="1"/>
  <c r="JD15" i="2" s="1"/>
  <c r="JE15" i="2" s="1"/>
  <c r="JF15" i="2" s="1"/>
  <c r="JG15" i="2" s="1"/>
  <c r="JH15" i="2" s="1"/>
  <c r="JI15" i="2" s="1"/>
  <c r="JJ15" i="2" s="1"/>
  <c r="JK15" i="2" s="1"/>
  <c r="JL15" i="2" s="1"/>
  <c r="JM15" i="2" s="1"/>
  <c r="JN15" i="2" s="1"/>
  <c r="JO15" i="2" s="1"/>
  <c r="JP15" i="2" s="1"/>
  <c r="JQ15" i="2" s="1"/>
  <c r="JR15" i="2" s="1"/>
  <c r="JS15" i="2" s="1"/>
  <c r="JT15" i="2" s="1"/>
  <c r="JU15" i="2" s="1"/>
  <c r="JV15" i="2" s="1"/>
  <c r="JW15" i="2" s="1"/>
  <c r="JX15" i="2" s="1"/>
  <c r="JY15" i="2" s="1"/>
  <c r="JZ15" i="2" s="1"/>
  <c r="KA15" i="2" s="1"/>
  <c r="KB15" i="2" s="1"/>
  <c r="KC15" i="2" s="1"/>
  <c r="KD15" i="2" s="1"/>
  <c r="KE15" i="2" s="1"/>
  <c r="KF15" i="2" s="1"/>
  <c r="KG15" i="2" s="1"/>
  <c r="KH15" i="2" s="1"/>
  <c r="KI15" i="2" s="1"/>
  <c r="KJ15" i="2" s="1"/>
  <c r="KK15" i="2" s="1"/>
  <c r="KL15" i="2" s="1"/>
  <c r="KM15" i="2" s="1"/>
  <c r="KN15" i="2" s="1"/>
  <c r="KO15" i="2" s="1"/>
  <c r="KP15" i="2" s="1"/>
  <c r="KQ15" i="2" s="1"/>
  <c r="KR15" i="2" s="1"/>
  <c r="KS15" i="2" s="1"/>
  <c r="KT15" i="2" s="1"/>
  <c r="KU15" i="2" s="1"/>
  <c r="KV15" i="2" s="1"/>
  <c r="KW15" i="2" s="1"/>
  <c r="KX15" i="2" s="1"/>
  <c r="KY15" i="2" s="1"/>
  <c r="KZ15" i="2" s="1"/>
  <c r="LA15" i="2" s="1"/>
  <c r="LB15" i="2" s="1"/>
  <c r="LC15" i="2" s="1"/>
  <c r="LD15" i="2" s="1"/>
  <c r="LE15" i="2" s="1"/>
  <c r="LF15" i="2" s="1"/>
  <c r="LG15" i="2" s="1"/>
  <c r="LH15" i="2" s="1"/>
  <c r="LI15" i="2" s="1"/>
  <c r="LJ15" i="2" s="1"/>
  <c r="LK15" i="2" s="1"/>
  <c r="LL15" i="2" s="1"/>
  <c r="LM15" i="2" s="1"/>
  <c r="LN15" i="2" s="1"/>
  <c r="LO15" i="2" s="1"/>
  <c r="LP15" i="2" s="1"/>
  <c r="LQ15" i="2" s="1"/>
  <c r="LR15" i="2" s="1"/>
  <c r="LS15" i="2" s="1"/>
  <c r="LT15" i="2" s="1"/>
  <c r="LU15" i="2" s="1"/>
  <c r="LV15" i="2" s="1"/>
  <c r="LW15" i="2" s="1"/>
  <c r="LX15" i="2" s="1"/>
  <c r="LY15" i="2" s="1"/>
  <c r="LZ15" i="2" s="1"/>
  <c r="MA15" i="2" s="1"/>
  <c r="MB15" i="2" s="1"/>
  <c r="MC15" i="2" s="1"/>
  <c r="MD15" i="2" s="1"/>
  <c r="ME15" i="2" s="1"/>
  <c r="MF15" i="2" s="1"/>
  <c r="MG15" i="2" s="1"/>
  <c r="MH15" i="2" s="1"/>
  <c r="MI15" i="2" s="1"/>
  <c r="MJ15" i="2" s="1"/>
  <c r="MK15" i="2" s="1"/>
  <c r="ML15" i="2" s="1"/>
  <c r="MM15" i="2" s="1"/>
  <c r="MN15" i="2" s="1"/>
  <c r="MO15" i="2" s="1"/>
  <c r="MP15" i="2" s="1"/>
  <c r="MQ15" i="2" s="1"/>
  <c r="MR15" i="2" s="1"/>
  <c r="MS15" i="2" s="1"/>
  <c r="MT15" i="2" s="1"/>
  <c r="MU15" i="2" s="1"/>
  <c r="MV15" i="2" s="1"/>
  <c r="MW15" i="2" s="1"/>
  <c r="MX15" i="2" s="1"/>
  <c r="MY15" i="2" s="1"/>
  <c r="MZ15" i="2" s="1"/>
  <c r="NA15" i="2" s="1"/>
  <c r="NB15" i="2" s="1"/>
  <c r="NC15" i="2" s="1"/>
  <c r="ND15" i="2" s="1"/>
  <c r="NE15" i="2" s="1"/>
  <c r="NF15" i="2" s="1"/>
  <c r="NG15" i="2" s="1"/>
  <c r="NH15" i="2" s="1"/>
  <c r="NI15" i="2" s="1"/>
  <c r="NJ15" i="2" s="1"/>
  <c r="NK15" i="2" s="1"/>
  <c r="NL15" i="2" s="1"/>
  <c r="NM15" i="2" s="1"/>
  <c r="NN15" i="2" s="1"/>
  <c r="NO15" i="2" s="1"/>
  <c r="NP15" i="2" s="1"/>
  <c r="NQ15" i="2" s="1"/>
  <c r="NR15" i="2" s="1"/>
  <c r="NS15" i="2" s="1"/>
  <c r="NT15" i="2" s="1"/>
  <c r="NU15" i="2" s="1"/>
  <c r="NV15" i="2" s="1"/>
  <c r="NW15" i="2" s="1"/>
  <c r="NX15" i="2" s="1"/>
  <c r="NY15" i="2" s="1"/>
  <c r="NZ15" i="2" s="1"/>
  <c r="OA15" i="2" s="1"/>
  <c r="OB15" i="2" s="1"/>
  <c r="OC15" i="2" s="1"/>
  <c r="OD15" i="2" s="1"/>
  <c r="OE15" i="2" s="1"/>
  <c r="OF15" i="2" s="1"/>
  <c r="OG15" i="2" s="1"/>
  <c r="OH15" i="2" s="1"/>
  <c r="OI15" i="2" s="1"/>
  <c r="OJ15" i="2" s="1"/>
  <c r="OK15" i="2" s="1"/>
  <c r="OL15" i="2" s="1"/>
  <c r="OM15" i="2" s="1"/>
  <c r="ON15" i="2" s="1"/>
  <c r="OO15" i="2" s="1"/>
  <c r="OP15" i="2" s="1"/>
  <c r="OQ15" i="2" s="1"/>
  <c r="OR15" i="2" s="1"/>
  <c r="OS15" i="2" s="1"/>
  <c r="OT15" i="2" s="1"/>
  <c r="OU15" i="2" s="1"/>
  <c r="OV15" i="2" s="1"/>
  <c r="OW15" i="2" s="1"/>
  <c r="OX15" i="2" s="1"/>
  <c r="OY15" i="2" s="1"/>
  <c r="OZ15" i="2" s="1"/>
  <c r="PA15" i="2" s="1"/>
  <c r="PB15" i="2" s="1"/>
  <c r="PC15" i="2" s="1"/>
  <c r="PD15" i="2" s="1"/>
  <c r="PE15" i="2" s="1"/>
  <c r="PF15" i="2" s="1"/>
  <c r="PG15" i="2" s="1"/>
  <c r="PH15" i="2" s="1"/>
  <c r="PI15" i="2" s="1"/>
  <c r="PJ15" i="2" s="1"/>
  <c r="PK15" i="2" s="1"/>
  <c r="PL15" i="2" s="1"/>
  <c r="PM15" i="2" s="1"/>
  <c r="PN15" i="2" s="1"/>
  <c r="PO15" i="2" s="1"/>
  <c r="PP15" i="2" s="1"/>
  <c r="PQ15" i="2" s="1"/>
  <c r="PR15" i="2" s="1"/>
  <c r="PS15" i="2" s="1"/>
  <c r="PT15" i="2" s="1"/>
  <c r="PU15" i="2" s="1"/>
  <c r="PV15" i="2" s="1"/>
  <c r="PW15" i="2" s="1"/>
  <c r="PX15" i="2" s="1"/>
  <c r="PY15" i="2" s="1"/>
  <c r="PZ15" i="2" s="1"/>
  <c r="QA15" i="2" s="1"/>
  <c r="AS29" i="2" s="1"/>
  <c r="AS30" i="2" s="1"/>
  <c r="AS31" i="2" s="1"/>
  <c r="AN27" i="2"/>
</calcChain>
</file>

<file path=xl/sharedStrings.xml><?xml version="1.0" encoding="utf-8"?>
<sst xmlns="http://schemas.openxmlformats.org/spreadsheetml/2006/main" count="79" uniqueCount="74">
  <si>
    <t>Model</t>
  </si>
  <si>
    <t>Main</t>
  </si>
  <si>
    <t>Shares</t>
  </si>
  <si>
    <t>Price</t>
  </si>
  <si>
    <t>MC</t>
  </si>
  <si>
    <t>Cash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</si>
  <si>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</si>
  <si>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</si>
  <si>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</si>
  <si>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</si>
  <si>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</si>
  <si>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</si>
  <si>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</si>
  <si>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</si>
  <si>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</si>
  <si>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</si>
  <si>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</si>
  <si>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</si>
  <si>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</si>
  <si>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</si>
  <si>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</si>
  <si>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</si>
  <si>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</si>
  <si>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</si>
  <si>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</si>
  <si>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</si>
  <si>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</si>
  <si>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</si>
  <si>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</si>
  <si>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COGS</t>
  </si>
  <si>
    <t>Gross Profit</t>
  </si>
  <si>
    <t>S&amp;M</t>
  </si>
  <si>
    <t>R&amp;D</t>
  </si>
  <si>
    <t>G&amp;A</t>
  </si>
  <si>
    <t>Operating Expense</t>
  </si>
  <si>
    <t>Operating Income</t>
  </si>
  <si>
    <t>Interest</t>
  </si>
  <si>
    <t>Pretax Income</t>
  </si>
  <si>
    <t>Tax</t>
  </si>
  <si>
    <t>Net Profit</t>
  </si>
  <si>
    <t>EPS</t>
  </si>
  <si>
    <t>Senior Notes</t>
  </si>
  <si>
    <t>Redeemable July 5, 2023</t>
  </si>
  <si>
    <t>Conversion rate is $150.80</t>
  </si>
  <si>
    <t>Can be converted if ZS trades 130% of rate for 30 days</t>
  </si>
  <si>
    <t>1.15 Billion issued June 25, 2020</t>
  </si>
  <si>
    <t>Other</t>
  </si>
  <si>
    <t>Goodwill</t>
  </si>
  <si>
    <t>Deffered contracts nc</t>
  </si>
  <si>
    <t>Lease</t>
  </si>
  <si>
    <t>PPE</t>
  </si>
  <si>
    <t>Prepaid expense</t>
  </si>
  <si>
    <t xml:space="preserve">Deferred contracts </t>
  </si>
  <si>
    <t>Assets</t>
  </si>
  <si>
    <t>AP</t>
  </si>
  <si>
    <t>Accured Expense</t>
  </si>
  <si>
    <t>DR</t>
  </si>
  <si>
    <t>DR NC</t>
  </si>
  <si>
    <t>Lease NC</t>
  </si>
  <si>
    <t>Liabilities</t>
  </si>
  <si>
    <t>Net Cash</t>
  </si>
  <si>
    <t>AR</t>
  </si>
  <si>
    <t>Rev y/y</t>
  </si>
  <si>
    <t>Gross Margin</t>
  </si>
  <si>
    <t>Operating Margin</t>
  </si>
  <si>
    <t>Profit Margin</t>
  </si>
  <si>
    <t>Discount</t>
  </si>
  <si>
    <t>Maturity</t>
  </si>
  <si>
    <t>NPV</t>
  </si>
  <si>
    <t>FVE</t>
  </si>
  <si>
    <t>Value?</t>
  </si>
  <si>
    <t>COGS y/y</t>
  </si>
  <si>
    <t>OE y/y</t>
  </si>
  <si>
    <t>Accured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</si>
</sst>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1"/>
    <xf numFmtId="1" fontId="0" fillId="0" borderId="0" xfId="0" applyNumberFormat="1"/>
    <xf numFmtId="3" fontId="0" fillId="0" borderId="0" xfId="0" applyNumberForma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4" fillId="0" borderId="0" xfId="0" applyFont="1"/>
    <xf numFmtId="3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859311939577378E-2"/>
          <c:y val="3.6343075759597838E-2"/>
          <c:w val="0.96471007033241785"/>
          <c:h val="0.922320716830415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Model!$C$1:$U$1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</c:strCache>
            </c:strRef>
          </c:cat>
          <c:val>
            <c:numRef>
              <c:f>Model!$C$4:$U$4</c:f>
              <c:numCache>
                <c:formatCode>#,##0</c:formatCode>
                <c:ptCount val="19"/>
                <c:pt idx="0">
                  <c:v>63</c:v>
                </c:pt>
                <c:pt idx="1">
                  <c:v>74</c:v>
                </c:pt>
                <c:pt idx="2">
                  <c:v>79</c:v>
                </c:pt>
                <c:pt idx="3">
                  <c:v>86</c:v>
                </c:pt>
                <c:pt idx="4">
                  <c:v>94</c:v>
                </c:pt>
                <c:pt idx="5">
                  <c:v>101</c:v>
                </c:pt>
                <c:pt idx="6">
                  <c:v>111</c:v>
                </c:pt>
                <c:pt idx="7">
                  <c:v>126</c:v>
                </c:pt>
                <c:pt idx="8">
                  <c:v>143</c:v>
                </c:pt>
                <c:pt idx="9">
                  <c:v>157</c:v>
                </c:pt>
                <c:pt idx="10">
                  <c:v>176</c:v>
                </c:pt>
                <c:pt idx="11">
                  <c:v>197</c:v>
                </c:pt>
                <c:pt idx="12">
                  <c:v>231</c:v>
                </c:pt>
                <c:pt idx="13">
                  <c:v>255.56299999999999</c:v>
                </c:pt>
                <c:pt idx="14">
                  <c:v>287</c:v>
                </c:pt>
                <c:pt idx="15">
                  <c:v>318</c:v>
                </c:pt>
                <c:pt idx="16">
                  <c:v>356</c:v>
                </c:pt>
                <c:pt idx="17">
                  <c:v>387.59800000000001</c:v>
                </c:pt>
                <c:pt idx="18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2-4AE1-9AB3-39F4F8C61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9195279"/>
        <c:axId val="939186639"/>
      </c:lineChart>
      <c:catAx>
        <c:axId val="939195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86639"/>
        <c:crosses val="autoZero"/>
        <c:auto val="1"/>
        <c:lblAlgn val="ctr"/>
        <c:lblOffset val="100"/>
        <c:noMultiLvlLbl val="0"/>
      </c:catAx>
      <c:valAx>
        <c:axId val="9391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Profit Trend</a:t>
            </a:r>
          </a:p>
        </c:rich>
      </c:tx>
      <c:layout>
        <c:manualLayout>
          <c:xMode val="edge"/>
          <c:yMode val="edge"/>
          <c:x val="0.42518793647925129"/>
          <c:y val="9.4861652206143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28994258616934E-2"/>
          <c:y val="1.1636196683477292E-2"/>
          <c:w val="0.96471007033241785"/>
          <c:h val="0.922320716830415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Model!$C$1:$U$1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</c:strCache>
            </c:strRef>
          </c:cat>
          <c:val>
            <c:numRef>
              <c:f>Model!$C$15:$U$15</c:f>
              <c:numCache>
                <c:formatCode>#,##0</c:formatCode>
                <c:ptCount val="19"/>
                <c:pt idx="0">
                  <c:v>-7</c:v>
                </c:pt>
                <c:pt idx="1">
                  <c:v>-4</c:v>
                </c:pt>
                <c:pt idx="2">
                  <c:v>-12</c:v>
                </c:pt>
                <c:pt idx="3">
                  <c:v>-5</c:v>
                </c:pt>
                <c:pt idx="4">
                  <c:v>-17</c:v>
                </c:pt>
                <c:pt idx="5">
                  <c:v>-29</c:v>
                </c:pt>
                <c:pt idx="6">
                  <c:v>-19</c:v>
                </c:pt>
                <c:pt idx="7">
                  <c:v>-48</c:v>
                </c:pt>
                <c:pt idx="8">
                  <c:v>-55</c:v>
                </c:pt>
                <c:pt idx="9">
                  <c:v>-68</c:v>
                </c:pt>
                <c:pt idx="10">
                  <c:v>-59</c:v>
                </c:pt>
                <c:pt idx="11">
                  <c:v>-80</c:v>
                </c:pt>
                <c:pt idx="12">
                  <c:v>-89.626999999999995</c:v>
                </c:pt>
                <c:pt idx="13">
                  <c:v>-98.920000000000044</c:v>
                </c:pt>
                <c:pt idx="14">
                  <c:v>-100</c:v>
                </c:pt>
                <c:pt idx="15">
                  <c:v>-95</c:v>
                </c:pt>
                <c:pt idx="16">
                  <c:v>-67</c:v>
                </c:pt>
                <c:pt idx="17">
                  <c:v>-57.593999999999944</c:v>
                </c:pt>
                <c:pt idx="18">
                  <c:v>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3-4B8E-A775-351FB13E1C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9195279"/>
        <c:axId val="939186639"/>
      </c:lineChart>
      <c:dateAx>
        <c:axId val="93919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86639"/>
        <c:crosses val="autoZero"/>
        <c:auto val="0"/>
        <c:lblOffset val="100"/>
        <c:baseTimeUnit val="days"/>
      </c:dateAx>
      <c:valAx>
        <c:axId val="939186639"/>
        <c:scaling>
          <c:orientation val="minMax"/>
          <c:max val="0"/>
          <c:min val="-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640769</xdr:colOff>
      <xdr:row>0</xdr:row>
      <xdr:rowOff>0</xdr:rowOff>
    </xdr:from>
    <xdr:to>
      <xdr:col>21</xdr:col>
      <xdr:colOff>48487</xdr:colOff>
      <xdr:row>63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EDD769-AD38-5D52-2127-3FFD08C057B2}"/>
            </a:ext>
          </a:extLst>
        </xdr:cNvPr>
        <xdr:cNvCxnSpPr/>
      </xdr:nvCxnSpPr>
      <xdr:spPr>
        <a:xfrm>
          <a:off x="14244201" y="0"/>
          <a:ext cx="57150" cy="1200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0</xdr:row>
      <xdr:rowOff>0</xdr:rowOff>
    </xdr:from>
    <xdr:to>
      <xdr:col>29</xdr:col>
      <xdr:colOff>0</xdr:colOff>
      <xdr:row>64</xdr:row>
      <xdr:rowOff>47625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696793B-9BAB-2746-DADD-EF5F7B43DCF2}"/>
            </a:ext>
          </a:extLst>
        </xdr:cNvPr>
        <xdr:cNvCxnSpPr/>
      </xdr:nvCxnSpPr>
      <xdr:spPr>
        <a:xfrm>
          <a:off x="16821150" y="0"/>
          <a:ext cx="0" cy="10525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460446</xdr:colOff>
      <xdr:row>54</xdr:row>
      <xdr:rowOff>99147</xdr:rowOff>
    </xdr:from>
    <xdr:to>
      <xdr:col>36</xdr:col>
      <xdr:colOff>17316</xdr:colOff>
      <xdr:row>84</xdr:row>
      <xdr:rowOff>3897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1533A9-DCEA-4E37-7362-BACC510FB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8660</xdr:colOff>
      <xdr:row>54</xdr:row>
      <xdr:rowOff>97415</xdr:rowOff>
    </xdr:from>
    <xdr:to>
      <xdr:col>52</xdr:col>
      <xdr:colOff>371259</xdr:colOff>
      <xdr:row>83</xdr:row>
      <xdr:rowOff>155865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9DDB5-F1DF-4284-8D87-C7D8C4D7E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K1" sqref="K1"/>
    </sheetView>
  </sheetViews>
  <sheetFormatPr defaultRowHeight="15" x14ac:dyDescent="0.25"/>
  <cols>
    <col min="1" max="1" width="6.7109375" bestFit="1" customWidth="1"/>
  </cols>
  <sheetData>
    <row r="1" spans="1:13" x14ac:dyDescent="0.25">
      <c r="A1" s="1" t="s">
        <v>0</v>
      </c>
      <c r="J1" t="s">
        <v>3</v>
      </c>
      <c r="K1">
        <v>135</v>
      </c>
    </row>
    <row r="2" spans="1:13" x14ac:dyDescent="0.25">
      <c r="J2" t="s">
        <v>2</v>
      </c>
      <c r="K2">
        <v>145.12</v>
      </c>
    </row>
    <row r="3" spans="1:13" x14ac:dyDescent="0.25">
      <c r="J3" t="s">
        <v>4</v>
      </c>
      <c r="K3" s="3">
        <f>K2*K1</f>
        <v>19591.2</v>
      </c>
      <c r="L3" s="3"/>
    </row>
    <row r="4" spans="1:13" x14ac:dyDescent="0.25">
      <c r="J4" t="s">
        <v>5</v>
      </c>
      <c r="K4" s="3">
        <v>1968</v>
      </c>
    </row>
    <row r="5" spans="1:13" x14ac:dyDescent="0.25">
      <c r="J5" t="s">
        <v>6</v>
      </c>
      <c r="K5">
        <v>0</v>
      </c>
    </row>
    <row r="6" spans="1:13" x14ac:dyDescent="0.25">
      <c r="J6" t="s">
        <v>7</v>
      </c>
      <c r="K6" s="3">
        <f>K3-K4</f>
        <v>17623.2</v>
      </c>
      <c r="M6">
        <f>K6/K3</f>
        <v>0.89954673526889628</v>
      </c>
    </row>
    <row r="8" spans="1:13" ht="15.75" thickBot="1" x14ac:dyDescent="0.3"/>
    <row r="9" spans="1:13" x14ac:dyDescent="0.25">
      <c r="C9" s="10" t="s">
        <v>41</v>
      </c>
      <c r="D9" s="11"/>
      <c r="E9" s="11"/>
      <c r="F9" s="11"/>
      <c r="G9" s="11"/>
      <c r="H9" s="12"/>
    </row>
    <row r="10" spans="1:13" x14ac:dyDescent="0.25">
      <c r="C10" s="13" t="s">
        <v>42</v>
      </c>
      <c r="H10" s="14"/>
    </row>
    <row r="11" spans="1:13" x14ac:dyDescent="0.25">
      <c r="C11" s="13" t="s">
        <v>43</v>
      </c>
      <c r="H11" s="14"/>
    </row>
    <row r="12" spans="1:13" x14ac:dyDescent="0.25">
      <c r="C12" s="13" t="s">
        <v>44</v>
      </c>
      <c r="H12" s="14"/>
    </row>
    <row r="13" spans="1:13" ht="15.75" thickBot="1" x14ac:dyDescent="0.3">
      <c r="C13" s="15" t="s">
        <v>45</v>
      </c>
      <c r="D13" s="16"/>
      <c r="E13" s="16"/>
      <c r="F13" s="16"/>
      <c r="G13" s="16"/>
      <c r="H13" s="17"/>
    </row>
  </sheetData>
  <hyperlinks>
    <hyperlink ref="A1" location="Model!A1" display="Model" xr:uid="{6A352377-8633-43BC-9942-166A6938E237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53B0-CC7A-4D38-8B43-AB607B5A39F2}">
  <dimension ref="A1:QA50"/>
  <sheetViews>
    <sheetView tabSelected="1" zoomScale="110" zoomScaleNormal="11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Z22" sqref="Z21:Z22"/>
    </sheetView>
  </sheetViews>
  <sheetFormatPr defaultRowHeight="15" x14ac:dyDescent="0.25"/>
  <cols>
    <col min="1" max="1" width="5.42578125" bestFit="1" customWidth="1"/>
    <col min="2" max="2" width="20.140625" bestFit="1" customWidth="1"/>
    <col min="3" max="3" width="9.7109375" style="4" bestFit="1" customWidth="1"/>
    <col min="4" max="10" width="9.7109375" bestFit="1" customWidth="1"/>
    <col min="11" max="11" width="10.7109375" bestFit="1" customWidth="1"/>
    <col min="12" max="14" width="9.7109375" bestFit="1" customWidth="1"/>
    <col min="15" max="15" width="10.7109375" bestFit="1" customWidth="1"/>
    <col min="16" max="18" width="9.7109375" bestFit="1" customWidth="1"/>
    <col min="19" max="19" width="10.7109375" bestFit="1" customWidth="1"/>
    <col min="20" max="22" width="9.7109375" bestFit="1" customWidth="1"/>
  </cols>
  <sheetData>
    <row r="1" spans="1:443" x14ac:dyDescent="0.25">
      <c r="A1" s="1" t="s">
        <v>1</v>
      </c>
      <c r="B1" s="1"/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Y1">
        <v>2018</v>
      </c>
      <c r="Z1">
        <v>2019</v>
      </c>
      <c r="AA1">
        <v>2020</v>
      </c>
      <c r="AB1">
        <f>AA1+1</f>
        <v>2021</v>
      </c>
      <c r="AC1">
        <f t="shared" ref="AC1:AN1" si="0">AB1+1</f>
        <v>2022</v>
      </c>
      <c r="AD1">
        <f t="shared" si="0"/>
        <v>2023</v>
      </c>
      <c r="AE1">
        <f t="shared" si="0"/>
        <v>2024</v>
      </c>
      <c r="AF1">
        <f t="shared" si="0"/>
        <v>2025</v>
      </c>
      <c r="AG1">
        <f t="shared" si="0"/>
        <v>2026</v>
      </c>
      <c r="AH1">
        <f t="shared" si="0"/>
        <v>2027</v>
      </c>
      <c r="AI1">
        <f t="shared" si="0"/>
        <v>2028</v>
      </c>
      <c r="AJ1">
        <f t="shared" si="0"/>
        <v>2029</v>
      </c>
      <c r="AK1">
        <f t="shared" si="0"/>
        <v>2030</v>
      </c>
      <c r="AL1">
        <f t="shared" si="0"/>
        <v>2031</v>
      </c>
      <c r="AM1">
        <f t="shared" si="0"/>
        <v>2032</v>
      </c>
      <c r="AN1">
        <f t="shared" si="0"/>
        <v>2033</v>
      </c>
    </row>
    <row r="2" spans="1:443" x14ac:dyDescent="0.25">
      <c r="A2" s="1"/>
      <c r="B2" s="1"/>
      <c r="C2" s="5">
        <v>43677</v>
      </c>
      <c r="D2" s="5">
        <v>43496</v>
      </c>
      <c r="E2" s="5">
        <v>43585</v>
      </c>
      <c r="F2" s="5">
        <v>43677</v>
      </c>
      <c r="G2" s="5">
        <v>44043</v>
      </c>
      <c r="H2" s="5">
        <v>43861</v>
      </c>
      <c r="I2" s="5">
        <v>43951</v>
      </c>
      <c r="J2" s="5">
        <v>44043</v>
      </c>
      <c r="K2" s="5">
        <v>44135</v>
      </c>
      <c r="L2" s="5">
        <v>44227</v>
      </c>
      <c r="M2" s="5">
        <v>44306</v>
      </c>
      <c r="N2" s="5">
        <v>44408</v>
      </c>
      <c r="O2" s="5">
        <v>44500</v>
      </c>
      <c r="P2" s="5">
        <v>44592</v>
      </c>
      <c r="Q2" s="5">
        <v>44681</v>
      </c>
      <c r="R2" s="5">
        <v>44773</v>
      </c>
      <c r="S2" s="5">
        <v>44865</v>
      </c>
      <c r="T2" s="5">
        <v>44957</v>
      </c>
      <c r="U2" s="5">
        <v>45046</v>
      </c>
      <c r="V2" s="5">
        <v>45138</v>
      </c>
    </row>
    <row r="3" spans="1:443" x14ac:dyDescent="0.25">
      <c r="A3" s="1"/>
      <c r="B3" s="1"/>
      <c r="C3"/>
      <c r="T3" s="5"/>
      <c r="AC3" s="3"/>
    </row>
    <row r="4" spans="1:443" x14ac:dyDescent="0.25">
      <c r="B4" t="s">
        <v>28</v>
      </c>
      <c r="C4" s="3">
        <v>63</v>
      </c>
      <c r="D4" s="3">
        <v>74</v>
      </c>
      <c r="E4" s="3">
        <v>79</v>
      </c>
      <c r="F4" s="3">
        <v>86</v>
      </c>
      <c r="G4" s="3">
        <v>94</v>
      </c>
      <c r="H4" s="3">
        <v>101</v>
      </c>
      <c r="I4" s="3">
        <v>111</v>
      </c>
      <c r="J4" s="3">
        <v>126</v>
      </c>
      <c r="K4" s="3">
        <v>143</v>
      </c>
      <c r="L4" s="3">
        <v>157</v>
      </c>
      <c r="M4" s="3">
        <v>176</v>
      </c>
      <c r="N4" s="3">
        <v>197</v>
      </c>
      <c r="O4" s="3">
        <v>231</v>
      </c>
      <c r="P4" s="3">
        <v>255.56299999999999</v>
      </c>
      <c r="Q4" s="3">
        <v>287</v>
      </c>
      <c r="R4" s="3">
        <v>318</v>
      </c>
      <c r="S4" s="3">
        <v>356</v>
      </c>
      <c r="T4" s="3">
        <v>387.59800000000001</v>
      </c>
      <c r="U4" s="3">
        <v>419</v>
      </c>
      <c r="V4" s="3">
        <v>430</v>
      </c>
      <c r="Z4" s="3">
        <v>303</v>
      </c>
      <c r="AA4" s="3">
        <v>431</v>
      </c>
      <c r="AB4" s="3">
        <v>673</v>
      </c>
      <c r="AC4" s="3">
        <v>1091</v>
      </c>
      <c r="AD4" s="3">
        <v>1592</v>
      </c>
      <c r="AE4" s="3">
        <f>AD4*1.35</f>
        <v>2149.2000000000003</v>
      </c>
      <c r="AF4" s="3">
        <f t="shared" ref="AF4:AN4" si="1">AE4*1.35</f>
        <v>2901.4200000000005</v>
      </c>
      <c r="AG4" s="3">
        <f t="shared" si="1"/>
        <v>3916.9170000000008</v>
      </c>
      <c r="AH4" s="3">
        <f t="shared" si="1"/>
        <v>5287.8379500000019</v>
      </c>
      <c r="AI4" s="3">
        <f t="shared" si="1"/>
        <v>7138.5812325000034</v>
      </c>
      <c r="AJ4" s="3">
        <f t="shared" si="1"/>
        <v>9637.0846638750045</v>
      </c>
      <c r="AK4" s="3">
        <f t="shared" si="1"/>
        <v>13010.064296231258</v>
      </c>
      <c r="AL4" s="3">
        <f t="shared" si="1"/>
        <v>17563.586799912198</v>
      </c>
      <c r="AM4" s="3">
        <f t="shared" si="1"/>
        <v>23710.842179881471</v>
      </c>
      <c r="AN4" s="3">
        <f t="shared" si="1"/>
        <v>32009.636942839988</v>
      </c>
    </row>
    <row r="5" spans="1:443" x14ac:dyDescent="0.25">
      <c r="B5" t="s">
        <v>29</v>
      </c>
      <c r="C5" s="3">
        <v>12</v>
      </c>
      <c r="D5" s="3">
        <v>15</v>
      </c>
      <c r="E5" s="3">
        <v>15</v>
      </c>
      <c r="F5" s="3">
        <v>17</v>
      </c>
      <c r="G5" s="3">
        <v>20</v>
      </c>
      <c r="H5" s="3">
        <v>20</v>
      </c>
      <c r="I5" s="3">
        <v>25</v>
      </c>
      <c r="J5" s="3">
        <v>31</v>
      </c>
      <c r="K5" s="3">
        <v>32</v>
      </c>
      <c r="L5" s="3">
        <v>34</v>
      </c>
      <c r="M5" s="3">
        <v>39</v>
      </c>
      <c r="N5" s="3">
        <v>45</v>
      </c>
      <c r="O5" s="3">
        <v>52</v>
      </c>
      <c r="P5" s="3">
        <v>57.783000000000001</v>
      </c>
      <c r="Q5" s="3">
        <v>64</v>
      </c>
      <c r="R5" s="3">
        <v>68</v>
      </c>
      <c r="S5" s="3">
        <v>77</v>
      </c>
      <c r="T5" s="3">
        <v>87.603999999999999</v>
      </c>
      <c r="U5" s="3">
        <v>96</v>
      </c>
      <c r="V5" s="3">
        <f>V4-V6</f>
        <v>94.599999999999966</v>
      </c>
      <c r="Z5">
        <v>60</v>
      </c>
      <c r="AA5">
        <v>96</v>
      </c>
      <c r="AB5">
        <v>150</v>
      </c>
      <c r="AC5">
        <v>242</v>
      </c>
    </row>
    <row r="6" spans="1:443" s="7" customFormat="1" x14ac:dyDescent="0.25">
      <c r="B6" s="7" t="s">
        <v>30</v>
      </c>
      <c r="C6" s="9">
        <f t="shared" ref="C6:T6" si="2">C4-C5</f>
        <v>51</v>
      </c>
      <c r="D6" s="9">
        <f t="shared" si="2"/>
        <v>59</v>
      </c>
      <c r="E6" s="9">
        <f t="shared" si="2"/>
        <v>64</v>
      </c>
      <c r="F6" s="9">
        <f t="shared" si="2"/>
        <v>69</v>
      </c>
      <c r="G6" s="9">
        <f t="shared" si="2"/>
        <v>74</v>
      </c>
      <c r="H6" s="9">
        <f t="shared" si="2"/>
        <v>81</v>
      </c>
      <c r="I6" s="9">
        <f t="shared" si="2"/>
        <v>86</v>
      </c>
      <c r="J6" s="9">
        <f t="shared" si="2"/>
        <v>95</v>
      </c>
      <c r="K6" s="9">
        <f t="shared" si="2"/>
        <v>111</v>
      </c>
      <c r="L6" s="9">
        <f t="shared" si="2"/>
        <v>123</v>
      </c>
      <c r="M6" s="9">
        <f t="shared" si="2"/>
        <v>137</v>
      </c>
      <c r="N6" s="9">
        <f t="shared" si="2"/>
        <v>152</v>
      </c>
      <c r="O6" s="9">
        <f t="shared" si="2"/>
        <v>179</v>
      </c>
      <c r="P6" s="9">
        <f t="shared" si="2"/>
        <v>197.77999999999997</v>
      </c>
      <c r="Q6" s="9">
        <f t="shared" si="2"/>
        <v>223</v>
      </c>
      <c r="R6" s="9">
        <f t="shared" si="2"/>
        <v>250</v>
      </c>
      <c r="S6" s="9">
        <f t="shared" si="2"/>
        <v>279</v>
      </c>
      <c r="T6" s="9">
        <f t="shared" si="2"/>
        <v>299.99400000000003</v>
      </c>
      <c r="U6" s="9">
        <f>U4-U5</f>
        <v>323</v>
      </c>
      <c r="V6" s="9">
        <f t="shared" ref="V6" si="3">V4*0.78</f>
        <v>335.40000000000003</v>
      </c>
      <c r="Z6" s="9">
        <f>Z4-Z5</f>
        <v>243</v>
      </c>
      <c r="AA6" s="9">
        <f>AA4-AA5</f>
        <v>335</v>
      </c>
      <c r="AB6" s="9">
        <f>AB4-AB5</f>
        <v>523</v>
      </c>
      <c r="AC6" s="9">
        <f>AC4-AC5</f>
        <v>849</v>
      </c>
      <c r="AD6" s="9">
        <f>SUM(S6:V6)</f>
        <v>1237.394</v>
      </c>
      <c r="AE6" s="9">
        <f>AE4*0.79</f>
        <v>1697.8680000000004</v>
      </c>
      <c r="AF6" s="9">
        <f t="shared" ref="AF6:AN6" si="4">AF4*0.79</f>
        <v>2292.1218000000003</v>
      </c>
      <c r="AG6" s="9">
        <f t="shared" si="4"/>
        <v>3094.364430000001</v>
      </c>
      <c r="AH6" s="9">
        <f t="shared" si="4"/>
        <v>4177.3919805000014</v>
      </c>
      <c r="AI6" s="9">
        <f t="shared" si="4"/>
        <v>5639.479173675003</v>
      </c>
      <c r="AJ6" s="9">
        <f t="shared" si="4"/>
        <v>7613.2968844612542</v>
      </c>
      <c r="AK6" s="9">
        <f t="shared" si="4"/>
        <v>10277.950794022694</v>
      </c>
      <c r="AL6" s="9">
        <f t="shared" si="4"/>
        <v>13875.233571930637</v>
      </c>
      <c r="AM6" s="9">
        <f t="shared" si="4"/>
        <v>18731.565322106362</v>
      </c>
      <c r="AN6" s="9">
        <f t="shared" si="4"/>
        <v>25287.613184843591</v>
      </c>
    </row>
    <row r="7" spans="1:443" x14ac:dyDescent="0.25">
      <c r="B7" t="s">
        <v>31</v>
      </c>
      <c r="C7" s="3">
        <v>37</v>
      </c>
      <c r="D7" s="3">
        <v>39</v>
      </c>
      <c r="E7" s="3">
        <v>45</v>
      </c>
      <c r="F7" s="3">
        <v>49</v>
      </c>
      <c r="G7" s="3">
        <v>59</v>
      </c>
      <c r="H7" s="3">
        <v>62</v>
      </c>
      <c r="I7" s="3">
        <v>68</v>
      </c>
      <c r="J7" s="3">
        <v>89</v>
      </c>
      <c r="K7" s="3">
        <v>97</v>
      </c>
      <c r="L7" s="3">
        <v>110</v>
      </c>
      <c r="M7" s="3">
        <v>116</v>
      </c>
      <c r="N7" s="3">
        <v>136</v>
      </c>
      <c r="O7" s="3">
        <v>154</v>
      </c>
      <c r="P7" s="3">
        <v>175</v>
      </c>
      <c r="Q7" s="3">
        <v>192</v>
      </c>
      <c r="R7" s="3">
        <v>214</v>
      </c>
      <c r="S7" s="3">
        <v>229</v>
      </c>
      <c r="T7" s="3">
        <v>235.94499999999999</v>
      </c>
      <c r="U7" s="3">
        <v>236</v>
      </c>
      <c r="Z7">
        <v>170</v>
      </c>
      <c r="AA7">
        <v>278</v>
      </c>
      <c r="AB7">
        <v>459</v>
      </c>
      <c r="AC7">
        <v>735</v>
      </c>
    </row>
    <row r="8" spans="1:443" x14ac:dyDescent="0.25">
      <c r="B8" t="s">
        <v>32</v>
      </c>
      <c r="C8" s="3">
        <v>13</v>
      </c>
      <c r="D8" s="3">
        <v>15</v>
      </c>
      <c r="E8" s="3">
        <v>16</v>
      </c>
      <c r="F8" s="3">
        <v>17</v>
      </c>
      <c r="G8" s="3">
        <v>20</v>
      </c>
      <c r="H8" s="3">
        <v>21</v>
      </c>
      <c r="I8" s="3">
        <v>24</v>
      </c>
      <c r="J8" s="3">
        <v>33</v>
      </c>
      <c r="K8" s="3">
        <v>36</v>
      </c>
      <c r="L8" s="3">
        <v>42</v>
      </c>
      <c r="M8" s="3">
        <v>41</v>
      </c>
      <c r="N8" s="3">
        <v>56</v>
      </c>
      <c r="O8" s="3">
        <v>65</v>
      </c>
      <c r="P8" s="3">
        <v>69.099999999999994</v>
      </c>
      <c r="Q8" s="3">
        <v>77</v>
      </c>
      <c r="R8" s="3">
        <v>78</v>
      </c>
      <c r="S8" s="3">
        <v>75</v>
      </c>
      <c r="T8" s="3">
        <v>85.765000000000001</v>
      </c>
      <c r="U8" s="3">
        <v>93</v>
      </c>
      <c r="Z8">
        <v>62</v>
      </c>
      <c r="AA8">
        <v>98</v>
      </c>
      <c r="AB8">
        <v>175</v>
      </c>
      <c r="AC8">
        <v>289</v>
      </c>
    </row>
    <row r="9" spans="1:443" x14ac:dyDescent="0.25">
      <c r="B9" t="s">
        <v>33</v>
      </c>
      <c r="C9" s="3">
        <v>10</v>
      </c>
      <c r="D9" s="3">
        <v>10</v>
      </c>
      <c r="E9" s="3">
        <v>16</v>
      </c>
      <c r="F9" s="3">
        <v>10</v>
      </c>
      <c r="G9" s="3">
        <v>13</v>
      </c>
      <c r="H9" s="3">
        <v>29</v>
      </c>
      <c r="I9" s="3">
        <v>15</v>
      </c>
      <c r="J9" s="3">
        <v>17</v>
      </c>
      <c r="K9" s="3">
        <v>21</v>
      </c>
      <c r="L9" s="3">
        <v>25</v>
      </c>
      <c r="M9" s="3">
        <v>25</v>
      </c>
      <c r="N9" s="3">
        <v>26</v>
      </c>
      <c r="O9" s="3">
        <v>34</v>
      </c>
      <c r="P9" s="3">
        <v>37</v>
      </c>
      <c r="Q9" s="3">
        <v>41</v>
      </c>
      <c r="R9" s="3">
        <v>40</v>
      </c>
      <c r="S9" s="3">
        <v>44</v>
      </c>
      <c r="T9" s="3">
        <v>43.521999999999998</v>
      </c>
      <c r="U9" s="3">
        <v>43</v>
      </c>
      <c r="Z9">
        <v>47</v>
      </c>
      <c r="AA9">
        <v>74</v>
      </c>
      <c r="AB9">
        <v>97</v>
      </c>
      <c r="AC9">
        <v>152</v>
      </c>
    </row>
    <row r="10" spans="1:443" x14ac:dyDescent="0.25">
      <c r="B10" t="s">
        <v>34</v>
      </c>
      <c r="C10" s="3">
        <f t="shared" ref="C10:U10" si="5">SUM(C7:C9)</f>
        <v>60</v>
      </c>
      <c r="D10" s="3">
        <f t="shared" si="5"/>
        <v>64</v>
      </c>
      <c r="E10" s="3">
        <f t="shared" si="5"/>
        <v>77</v>
      </c>
      <c r="F10" s="3">
        <f t="shared" si="5"/>
        <v>76</v>
      </c>
      <c r="G10" s="3">
        <f t="shared" si="5"/>
        <v>92</v>
      </c>
      <c r="H10" s="3">
        <f t="shared" si="5"/>
        <v>112</v>
      </c>
      <c r="I10" s="3">
        <f t="shared" si="5"/>
        <v>107</v>
      </c>
      <c r="J10" s="3">
        <f t="shared" si="5"/>
        <v>139</v>
      </c>
      <c r="K10" s="3">
        <f t="shared" si="5"/>
        <v>154</v>
      </c>
      <c r="L10" s="3">
        <f t="shared" si="5"/>
        <v>177</v>
      </c>
      <c r="M10" s="3">
        <f t="shared" si="5"/>
        <v>182</v>
      </c>
      <c r="N10" s="3">
        <f t="shared" si="5"/>
        <v>218</v>
      </c>
      <c r="O10" s="3">
        <f t="shared" si="5"/>
        <v>253</v>
      </c>
      <c r="P10" s="3">
        <f t="shared" si="5"/>
        <v>281.10000000000002</v>
      </c>
      <c r="Q10" s="3">
        <f t="shared" si="5"/>
        <v>310</v>
      </c>
      <c r="R10" s="3">
        <f t="shared" si="5"/>
        <v>332</v>
      </c>
      <c r="S10" s="3">
        <f t="shared" si="5"/>
        <v>348</v>
      </c>
      <c r="T10" s="3">
        <f t="shared" si="5"/>
        <v>365.23199999999997</v>
      </c>
      <c r="U10" s="3">
        <f t="shared" si="5"/>
        <v>372</v>
      </c>
      <c r="Z10" s="3">
        <f>Z9+Z8+Z7</f>
        <v>279</v>
      </c>
      <c r="AA10" s="3">
        <f>AA9+AA8+AA7</f>
        <v>450</v>
      </c>
      <c r="AB10" s="3">
        <f>AB9+AB8+AB7</f>
        <v>731</v>
      </c>
      <c r="AC10" s="3">
        <f>AC9+AC8+AC7</f>
        <v>1176</v>
      </c>
    </row>
    <row r="11" spans="1:443" x14ac:dyDescent="0.25">
      <c r="B11" t="s">
        <v>35</v>
      </c>
      <c r="C11" s="3">
        <f t="shared" ref="C11:U11" si="6">C6-C10</f>
        <v>-9</v>
      </c>
      <c r="D11" s="3">
        <f t="shared" si="6"/>
        <v>-5</v>
      </c>
      <c r="E11" s="3">
        <f t="shared" si="6"/>
        <v>-13</v>
      </c>
      <c r="F11" s="3">
        <f t="shared" si="6"/>
        <v>-7</v>
      </c>
      <c r="G11" s="3">
        <f t="shared" si="6"/>
        <v>-18</v>
      </c>
      <c r="H11" s="3">
        <f t="shared" si="6"/>
        <v>-31</v>
      </c>
      <c r="I11" s="3">
        <f t="shared" si="6"/>
        <v>-21</v>
      </c>
      <c r="J11" s="3">
        <f t="shared" si="6"/>
        <v>-44</v>
      </c>
      <c r="K11" s="3">
        <f t="shared" si="6"/>
        <v>-43</v>
      </c>
      <c r="L11" s="3">
        <f t="shared" si="6"/>
        <v>-54</v>
      </c>
      <c r="M11" s="3">
        <f t="shared" si="6"/>
        <v>-45</v>
      </c>
      <c r="N11" s="3">
        <f t="shared" si="6"/>
        <v>-66</v>
      </c>
      <c r="O11" s="3">
        <f t="shared" si="6"/>
        <v>-74</v>
      </c>
      <c r="P11" s="3">
        <f t="shared" si="6"/>
        <v>-83.32000000000005</v>
      </c>
      <c r="Q11" s="3">
        <f t="shared" si="6"/>
        <v>-87</v>
      </c>
      <c r="R11" s="3">
        <f t="shared" si="6"/>
        <v>-82</v>
      </c>
      <c r="S11" s="3">
        <f t="shared" si="6"/>
        <v>-69</v>
      </c>
      <c r="T11" s="3">
        <f t="shared" si="6"/>
        <v>-65.237999999999943</v>
      </c>
      <c r="U11" s="3">
        <f t="shared" si="6"/>
        <v>-49</v>
      </c>
      <c r="V11" s="3">
        <f>V4*-0.08</f>
        <v>-34.4</v>
      </c>
      <c r="Z11" s="3">
        <f>Z6-Z10</f>
        <v>-36</v>
      </c>
      <c r="AA11" s="3">
        <f>AA6-AA10</f>
        <v>-115</v>
      </c>
      <c r="AB11" s="3">
        <f>AB6-AB10</f>
        <v>-208</v>
      </c>
      <c r="AC11" s="3">
        <f>AC6-AC10</f>
        <v>-327</v>
      </c>
      <c r="AD11" s="3">
        <f>SUM(S11:V11)</f>
        <v>-217.63799999999995</v>
      </c>
    </row>
    <row r="12" spans="1:443" x14ac:dyDescent="0.25">
      <c r="B12" t="s">
        <v>36</v>
      </c>
      <c r="C12" s="3">
        <v>2</v>
      </c>
      <c r="D12" s="3">
        <v>2</v>
      </c>
      <c r="E12" s="3">
        <v>2</v>
      </c>
      <c r="F12" s="3">
        <f>2</f>
        <v>2</v>
      </c>
      <c r="G12" s="3">
        <v>2</v>
      </c>
      <c r="H12" s="3">
        <v>2</v>
      </c>
      <c r="I12" s="3">
        <v>2</v>
      </c>
      <c r="J12" s="3">
        <f>1-5</f>
        <v>-4</v>
      </c>
      <c r="K12" s="3">
        <f>1-13</f>
        <v>-12</v>
      </c>
      <c r="L12" s="3">
        <f>1-13</f>
        <v>-12</v>
      </c>
      <c r="M12" s="3">
        <f>1-13</f>
        <v>-12</v>
      </c>
      <c r="N12" s="3">
        <f>1-14</f>
        <v>-13</v>
      </c>
      <c r="O12" s="3">
        <f>0.473-14</f>
        <v>-13.526999999999999</v>
      </c>
      <c r="P12" s="3">
        <f>0.5-14</f>
        <v>-13.5</v>
      </c>
      <c r="Q12" s="3">
        <f>1-14</f>
        <v>-13</v>
      </c>
      <c r="R12" s="3">
        <f>3-14</f>
        <v>-11</v>
      </c>
      <c r="S12" s="3">
        <f>8-1</f>
        <v>7</v>
      </c>
      <c r="T12" s="3">
        <f>12.669-1.333</f>
        <v>11.336</v>
      </c>
      <c r="U12" s="3">
        <f>19-1</f>
        <v>18</v>
      </c>
      <c r="V12" s="3">
        <f>19-1</f>
        <v>18</v>
      </c>
      <c r="Z12">
        <v>8</v>
      </c>
      <c r="AA12">
        <f>6-5</f>
        <v>1</v>
      </c>
      <c r="AB12">
        <f>3-53</f>
        <v>-50</v>
      </c>
      <c r="AC12">
        <f>5-57</f>
        <v>-52</v>
      </c>
    </row>
    <row r="13" spans="1:443" x14ac:dyDescent="0.25">
      <c r="B13" t="s">
        <v>37</v>
      </c>
      <c r="C13" s="3">
        <f t="shared" ref="C13:T13" si="7">C11+C12</f>
        <v>-7</v>
      </c>
      <c r="D13" s="3">
        <f t="shared" si="7"/>
        <v>-3</v>
      </c>
      <c r="E13" s="3">
        <f t="shared" si="7"/>
        <v>-11</v>
      </c>
      <c r="F13" s="3">
        <f t="shared" si="7"/>
        <v>-5</v>
      </c>
      <c r="G13" s="3">
        <f t="shared" si="7"/>
        <v>-16</v>
      </c>
      <c r="H13" s="3">
        <f t="shared" si="7"/>
        <v>-29</v>
      </c>
      <c r="I13" s="3">
        <f t="shared" si="7"/>
        <v>-19</v>
      </c>
      <c r="J13" s="3">
        <f t="shared" si="7"/>
        <v>-48</v>
      </c>
      <c r="K13" s="3">
        <f t="shared" si="7"/>
        <v>-55</v>
      </c>
      <c r="L13" s="3">
        <f t="shared" si="7"/>
        <v>-66</v>
      </c>
      <c r="M13" s="3">
        <f t="shared" si="7"/>
        <v>-57</v>
      </c>
      <c r="N13" s="3">
        <f t="shared" si="7"/>
        <v>-79</v>
      </c>
      <c r="O13" s="3">
        <f t="shared" si="7"/>
        <v>-87.527000000000001</v>
      </c>
      <c r="P13" s="3">
        <f t="shared" si="7"/>
        <v>-96.82000000000005</v>
      </c>
      <c r="Q13" s="3">
        <f t="shared" si="7"/>
        <v>-100</v>
      </c>
      <c r="R13" s="3">
        <f t="shared" si="7"/>
        <v>-93</v>
      </c>
      <c r="S13" s="3">
        <f t="shared" si="7"/>
        <v>-62</v>
      </c>
      <c r="T13" s="3">
        <f t="shared" si="7"/>
        <v>-53.901999999999944</v>
      </c>
      <c r="U13" s="3">
        <f t="shared" ref="U13:V13" si="8">U11+U12</f>
        <v>-31</v>
      </c>
      <c r="V13" s="3">
        <f t="shared" si="8"/>
        <v>-16.399999999999999</v>
      </c>
      <c r="Z13" s="3">
        <f>Z11+Z12</f>
        <v>-28</v>
      </c>
      <c r="AA13" s="3">
        <f>AA11+AA12</f>
        <v>-114</v>
      </c>
      <c r="AB13" s="3">
        <f>AB11+AB12</f>
        <v>-258</v>
      </c>
      <c r="AC13" s="3">
        <f>AC11+AC12</f>
        <v>-379</v>
      </c>
    </row>
    <row r="14" spans="1:443" x14ac:dyDescent="0.25">
      <c r="B14" t="s">
        <v>38</v>
      </c>
      <c r="C14" s="3">
        <v>0</v>
      </c>
      <c r="D14" s="3">
        <v>1</v>
      </c>
      <c r="E14" s="3">
        <v>1</v>
      </c>
      <c r="F14" s="3">
        <v>0</v>
      </c>
      <c r="G14" s="3">
        <v>1</v>
      </c>
      <c r="H14" s="3"/>
      <c r="I14" s="3">
        <v>0</v>
      </c>
      <c r="J14" s="3">
        <v>0</v>
      </c>
      <c r="K14" s="3">
        <v>0</v>
      </c>
      <c r="L14" s="3">
        <v>2</v>
      </c>
      <c r="M14" s="3">
        <v>2</v>
      </c>
      <c r="N14" s="3">
        <v>1</v>
      </c>
      <c r="O14" s="3">
        <v>2.1</v>
      </c>
      <c r="P14" s="3">
        <v>2.1</v>
      </c>
      <c r="Q14" s="3">
        <v>0</v>
      </c>
      <c r="R14" s="3">
        <v>2</v>
      </c>
      <c r="S14" s="3">
        <v>5</v>
      </c>
      <c r="T14" s="3">
        <v>3.6920000000000002</v>
      </c>
      <c r="U14" s="3">
        <v>7</v>
      </c>
      <c r="V14" s="3">
        <v>5</v>
      </c>
      <c r="Z14">
        <v>1</v>
      </c>
      <c r="AA14">
        <v>2</v>
      </c>
      <c r="AB14">
        <v>5</v>
      </c>
      <c r="AC14">
        <v>7</v>
      </c>
    </row>
    <row r="15" spans="1:443" x14ac:dyDescent="0.25">
      <c r="B15" t="s">
        <v>39</v>
      </c>
      <c r="C15" s="3">
        <f t="shared" ref="C15:T15" si="9">C13-C14</f>
        <v>-7</v>
      </c>
      <c r="D15" s="3">
        <f t="shared" si="9"/>
        <v>-4</v>
      </c>
      <c r="E15" s="3">
        <f t="shared" si="9"/>
        <v>-12</v>
      </c>
      <c r="F15" s="3">
        <f t="shared" si="9"/>
        <v>-5</v>
      </c>
      <c r="G15" s="3">
        <f t="shared" si="9"/>
        <v>-17</v>
      </c>
      <c r="H15" s="3">
        <f t="shared" si="9"/>
        <v>-29</v>
      </c>
      <c r="I15" s="3">
        <f t="shared" si="9"/>
        <v>-19</v>
      </c>
      <c r="J15" s="3">
        <f t="shared" si="9"/>
        <v>-48</v>
      </c>
      <c r="K15" s="3">
        <f t="shared" si="9"/>
        <v>-55</v>
      </c>
      <c r="L15" s="3">
        <f t="shared" si="9"/>
        <v>-68</v>
      </c>
      <c r="M15" s="3">
        <f t="shared" si="9"/>
        <v>-59</v>
      </c>
      <c r="N15" s="3">
        <f t="shared" si="9"/>
        <v>-80</v>
      </c>
      <c r="O15" s="3">
        <f t="shared" si="9"/>
        <v>-89.626999999999995</v>
      </c>
      <c r="P15" s="3">
        <f t="shared" si="9"/>
        <v>-98.920000000000044</v>
      </c>
      <c r="Q15" s="3">
        <f t="shared" si="9"/>
        <v>-100</v>
      </c>
      <c r="R15" s="3">
        <f t="shared" si="9"/>
        <v>-95</v>
      </c>
      <c r="S15" s="3">
        <f t="shared" si="9"/>
        <v>-67</v>
      </c>
      <c r="T15" s="3">
        <f t="shared" si="9"/>
        <v>-57.593999999999944</v>
      </c>
      <c r="U15" s="3">
        <f t="shared" ref="U15:V15" si="10">U13-U14</f>
        <v>-38</v>
      </c>
      <c r="V15" s="3">
        <f t="shared" si="10"/>
        <v>-21.4</v>
      </c>
      <c r="Z15" s="3">
        <f>Z13-Z14</f>
        <v>-29</v>
      </c>
      <c r="AA15" s="3">
        <f>AA13-AA14</f>
        <v>-116</v>
      </c>
      <c r="AB15" s="3">
        <f>AB13-AB14</f>
        <v>-263</v>
      </c>
      <c r="AC15" s="3">
        <f>AC13-AC14</f>
        <v>-386</v>
      </c>
      <c r="AD15" s="3">
        <f>SUM(S15:V15)</f>
        <v>-183.99399999999994</v>
      </c>
      <c r="AE15" s="3">
        <f>AE4*0.03</f>
        <v>64.475999999999999</v>
      </c>
      <c r="AF15" s="3">
        <f>AF4*0.05</f>
        <v>145.07100000000003</v>
      </c>
      <c r="AG15" s="3">
        <f>AG4*0.06</f>
        <v>235.01502000000005</v>
      </c>
      <c r="AH15" s="3">
        <f>AH4*0.07</f>
        <v>370.14865650000019</v>
      </c>
      <c r="AI15" s="3">
        <f>AI4*0.08</f>
        <v>571.08649860000025</v>
      </c>
      <c r="AJ15" s="3">
        <f>AJ4*0.1</f>
        <v>963.70846638750049</v>
      </c>
      <c r="AK15" s="3">
        <f t="shared" ref="AK15:AN15" si="11">AK4*0.1</f>
        <v>1301.0064296231258</v>
      </c>
      <c r="AL15" s="3">
        <f t="shared" si="11"/>
        <v>1756.35867999122</v>
      </c>
      <c r="AM15" s="3">
        <f t="shared" si="11"/>
        <v>2371.084217988147</v>
      </c>
      <c r="AN15" s="3">
        <f t="shared" si="11"/>
        <v>3200.9636942839988</v>
      </c>
      <c r="AO15" s="3">
        <f>AN15*(1+$AS$28)</f>
        <v>3168.9540573411587</v>
      </c>
      <c r="AP15" s="3">
        <f t="shared" ref="AP15:DA15" si="12">AO15*(1+$AS$28)</f>
        <v>3137.264516767747</v>
      </c>
      <c r="AQ15" s="3">
        <f t="shared" si="12"/>
        <v>3105.8918716000694</v>
      </c>
      <c r="AR15" s="3">
        <f t="shared" si="12"/>
        <v>3074.8329528840686</v>
      </c>
      <c r="AS15" s="3">
        <f t="shared" si="12"/>
        <v>3044.0846233552279</v>
      </c>
      <c r="AT15" s="3">
        <f t="shared" si="12"/>
        <v>3013.6437771216756</v>
      </c>
      <c r="AU15" s="3">
        <f t="shared" si="12"/>
        <v>2983.507339350459</v>
      </c>
      <c r="AV15" s="3">
        <f t="shared" si="12"/>
        <v>2953.6722659569546</v>
      </c>
      <c r="AW15" s="3">
        <f t="shared" si="12"/>
        <v>2924.1355432973851</v>
      </c>
      <c r="AX15" s="3">
        <f t="shared" si="12"/>
        <v>2894.8941878644114</v>
      </c>
      <c r="AY15" s="3">
        <f t="shared" si="12"/>
        <v>2865.9452459857671</v>
      </c>
      <c r="AZ15" s="3">
        <f t="shared" si="12"/>
        <v>2837.2857935259094</v>
      </c>
      <c r="BA15" s="3">
        <f t="shared" si="12"/>
        <v>2808.9129355906502</v>
      </c>
      <c r="BB15" s="3">
        <f t="shared" si="12"/>
        <v>2780.8238062347436</v>
      </c>
      <c r="BC15" s="3">
        <f t="shared" si="12"/>
        <v>2753.0155681723963</v>
      </c>
      <c r="BD15" s="3">
        <f t="shared" si="12"/>
        <v>2725.4854124906724</v>
      </c>
      <c r="BE15" s="3">
        <f t="shared" si="12"/>
        <v>2698.2305583657658</v>
      </c>
      <c r="BF15" s="3">
        <f t="shared" si="12"/>
        <v>2671.248252782108</v>
      </c>
      <c r="BG15" s="3">
        <f t="shared" si="12"/>
        <v>2644.5357702542869</v>
      </c>
      <c r="BH15" s="3">
        <f t="shared" si="12"/>
        <v>2618.0904125517441</v>
      </c>
      <c r="BI15" s="3">
        <f t="shared" si="12"/>
        <v>2591.9095084262267</v>
      </c>
      <c r="BJ15" s="3">
        <f t="shared" si="12"/>
        <v>2565.9904133419645</v>
      </c>
      <c r="BK15" s="3">
        <f t="shared" si="12"/>
        <v>2540.3305092085448</v>
      </c>
      <c r="BL15" s="3">
        <f t="shared" si="12"/>
        <v>2514.9272041164595</v>
      </c>
      <c r="BM15" s="3">
        <f t="shared" si="12"/>
        <v>2489.7779320752948</v>
      </c>
      <c r="BN15" s="3">
        <f t="shared" si="12"/>
        <v>2464.880152754542</v>
      </c>
      <c r="BO15" s="3">
        <f t="shared" si="12"/>
        <v>2440.2313512269966</v>
      </c>
      <c r="BP15" s="3">
        <f t="shared" si="12"/>
        <v>2415.8290377147264</v>
      </c>
      <c r="BQ15" s="3">
        <f t="shared" si="12"/>
        <v>2391.6707473375791</v>
      </c>
      <c r="BR15" s="3">
        <f t="shared" si="12"/>
        <v>2367.7540398642032</v>
      </c>
      <c r="BS15" s="3">
        <f t="shared" si="12"/>
        <v>2344.076499465561</v>
      </c>
      <c r="BT15" s="3">
        <f t="shared" si="12"/>
        <v>2320.6357344709054</v>
      </c>
      <c r="BU15" s="3">
        <f t="shared" si="12"/>
        <v>2297.4293771261964</v>
      </c>
      <c r="BV15" s="3">
        <f t="shared" si="12"/>
        <v>2274.4550833549342</v>
      </c>
      <c r="BW15" s="3">
        <f t="shared" si="12"/>
        <v>2251.7105325213847</v>
      </c>
      <c r="BX15" s="3">
        <f t="shared" si="12"/>
        <v>2229.1934271961709</v>
      </c>
      <c r="BY15" s="3">
        <f t="shared" si="12"/>
        <v>2206.9014929242094</v>
      </c>
      <c r="BZ15" s="3">
        <f t="shared" si="12"/>
        <v>2184.8324779949671</v>
      </c>
      <c r="CA15" s="3">
        <f t="shared" si="12"/>
        <v>2162.9841532150176</v>
      </c>
      <c r="CB15" s="3">
        <f t="shared" si="12"/>
        <v>2141.3543116828673</v>
      </c>
      <c r="CC15" s="3">
        <f t="shared" si="12"/>
        <v>2119.9407685660385</v>
      </c>
      <c r="CD15" s="3">
        <f t="shared" si="12"/>
        <v>2098.7413608803781</v>
      </c>
      <c r="CE15" s="3">
        <f t="shared" si="12"/>
        <v>2077.7539472715744</v>
      </c>
      <c r="CF15" s="3">
        <f t="shared" si="12"/>
        <v>2056.9764077988584</v>
      </c>
      <c r="CG15" s="3">
        <f t="shared" si="12"/>
        <v>2036.4066437208699</v>
      </c>
      <c r="CH15" s="3">
        <f t="shared" si="12"/>
        <v>2016.0425772836611</v>
      </c>
      <c r="CI15" s="3">
        <f t="shared" si="12"/>
        <v>1995.8821515108245</v>
      </c>
      <c r="CJ15" s="3">
        <f t="shared" si="12"/>
        <v>1975.9233299957164</v>
      </c>
      <c r="CK15" s="3">
        <f t="shared" si="12"/>
        <v>1956.1640966957591</v>
      </c>
      <c r="CL15" s="3">
        <f t="shared" si="12"/>
        <v>1936.6024557288015</v>
      </c>
      <c r="CM15" s="3">
        <f t="shared" si="12"/>
        <v>1917.2364311715135</v>
      </c>
      <c r="CN15" s="3">
        <f t="shared" si="12"/>
        <v>1898.0640668597982</v>
      </c>
      <c r="CO15" s="3">
        <f t="shared" si="12"/>
        <v>1879.0834261912003</v>
      </c>
      <c r="CP15" s="3">
        <f t="shared" si="12"/>
        <v>1860.2925919292882</v>
      </c>
      <c r="CQ15" s="3">
        <f t="shared" si="12"/>
        <v>1841.6896660099953</v>
      </c>
      <c r="CR15" s="3">
        <f t="shared" si="12"/>
        <v>1823.2727693498953</v>
      </c>
      <c r="CS15" s="3">
        <f t="shared" si="12"/>
        <v>1805.0400416563964</v>
      </c>
      <c r="CT15" s="3">
        <f t="shared" si="12"/>
        <v>1786.9896412398325</v>
      </c>
      <c r="CU15" s="3">
        <f t="shared" si="12"/>
        <v>1769.1197448274343</v>
      </c>
      <c r="CV15" s="3">
        <f t="shared" si="12"/>
        <v>1751.4285473791599</v>
      </c>
      <c r="CW15" s="3">
        <f t="shared" si="12"/>
        <v>1733.9142619053682</v>
      </c>
      <c r="CX15" s="3">
        <f t="shared" si="12"/>
        <v>1716.5751192863145</v>
      </c>
      <c r="CY15" s="3">
        <f t="shared" si="12"/>
        <v>1699.4093680934513</v>
      </c>
      <c r="CZ15" s="3">
        <f t="shared" si="12"/>
        <v>1682.4152744125167</v>
      </c>
      <c r="DA15" s="3">
        <f t="shared" si="12"/>
        <v>1665.5911216683915</v>
      </c>
      <c r="DB15" s="3">
        <f t="shared" ref="DB15:FM15" si="13">DA15*(1+$AS$28)</f>
        <v>1648.9352104517075</v>
      </c>
      <c r="DC15" s="3">
        <f t="shared" si="13"/>
        <v>1632.4458583471903</v>
      </c>
      <c r="DD15" s="3">
        <f t="shared" si="13"/>
        <v>1616.1213997637185</v>
      </c>
      <c r="DE15" s="3">
        <f t="shared" si="13"/>
        <v>1599.9601857660814</v>
      </c>
      <c r="DF15" s="3">
        <f t="shared" si="13"/>
        <v>1583.9605839084206</v>
      </c>
      <c r="DG15" s="3">
        <f t="shared" si="13"/>
        <v>1568.1209780693364</v>
      </c>
      <c r="DH15" s="3">
        <f t="shared" si="13"/>
        <v>1552.4397682886431</v>
      </c>
      <c r="DI15" s="3">
        <f t="shared" si="13"/>
        <v>1536.9153706057566</v>
      </c>
      <c r="DJ15" s="3">
        <f t="shared" si="13"/>
        <v>1521.5462168996989</v>
      </c>
      <c r="DK15" s="3">
        <f t="shared" si="13"/>
        <v>1506.330754730702</v>
      </c>
      <c r="DL15" s="3">
        <f t="shared" si="13"/>
        <v>1491.267447183395</v>
      </c>
      <c r="DM15" s="3">
        <f t="shared" si="13"/>
        <v>1476.3547727115611</v>
      </c>
      <c r="DN15" s="3">
        <f t="shared" si="13"/>
        <v>1461.5912249844455</v>
      </c>
      <c r="DO15" s="3">
        <f t="shared" si="13"/>
        <v>1446.9753127346009</v>
      </c>
      <c r="DP15" s="3">
        <f t="shared" si="13"/>
        <v>1432.505559607255</v>
      </c>
      <c r="DQ15" s="3">
        <f t="shared" si="13"/>
        <v>1418.1805040111824</v>
      </c>
      <c r="DR15" s="3">
        <f t="shared" si="13"/>
        <v>1403.9986989710706</v>
      </c>
      <c r="DS15" s="3">
        <f t="shared" si="13"/>
        <v>1389.9587119813598</v>
      </c>
      <c r="DT15" s="3">
        <f t="shared" si="13"/>
        <v>1376.0591248615463</v>
      </c>
      <c r="DU15" s="3">
        <f t="shared" si="13"/>
        <v>1362.2985336129307</v>
      </c>
      <c r="DV15" s="3">
        <f t="shared" si="13"/>
        <v>1348.6755482768012</v>
      </c>
      <c r="DW15" s="3">
        <f t="shared" si="13"/>
        <v>1335.1887927940331</v>
      </c>
      <c r="DX15" s="3">
        <f t="shared" si="13"/>
        <v>1321.8369048660927</v>
      </c>
      <c r="DY15" s="3">
        <f t="shared" si="13"/>
        <v>1308.6185358174318</v>
      </c>
      <c r="DZ15" s="3">
        <f t="shared" si="13"/>
        <v>1295.5323504592575</v>
      </c>
      <c r="EA15" s="3">
        <f t="shared" si="13"/>
        <v>1282.5770269546649</v>
      </c>
      <c r="EB15" s="3">
        <f t="shared" si="13"/>
        <v>1269.7512566851183</v>
      </c>
      <c r="EC15" s="3">
        <f t="shared" si="13"/>
        <v>1257.0537441182671</v>
      </c>
      <c r="ED15" s="3">
        <f t="shared" si="13"/>
        <v>1244.4832066770844</v>
      </c>
      <c r="EE15" s="3">
        <f t="shared" si="13"/>
        <v>1232.0383746103134</v>
      </c>
      <c r="EF15" s="3">
        <f t="shared" si="13"/>
        <v>1219.7179908642104</v>
      </c>
      <c r="EG15" s="3">
        <f t="shared" si="13"/>
        <v>1207.5208109555683</v>
      </c>
      <c r="EH15" s="3">
        <f t="shared" si="13"/>
        <v>1195.4456028460127</v>
      </c>
      <c r="EI15" s="3">
        <f t="shared" si="13"/>
        <v>1183.4911468175526</v>
      </c>
      <c r="EJ15" s="3">
        <f t="shared" si="13"/>
        <v>1171.6562353493771</v>
      </c>
      <c r="EK15" s="3">
        <f t="shared" si="13"/>
        <v>1159.9396729958833</v>
      </c>
      <c r="EL15" s="3">
        <f t="shared" si="13"/>
        <v>1148.3402762659243</v>
      </c>
      <c r="EM15" s="3">
        <f t="shared" si="13"/>
        <v>1136.856873503265</v>
      </c>
      <c r="EN15" s="3">
        <f t="shared" si="13"/>
        <v>1125.4883047682324</v>
      </c>
      <c r="EO15" s="3">
        <f t="shared" si="13"/>
        <v>1114.23342172055</v>
      </c>
      <c r="EP15" s="3">
        <f t="shared" si="13"/>
        <v>1103.0910875033446</v>
      </c>
      <c r="EQ15" s="3">
        <f t="shared" si="13"/>
        <v>1092.0601766283112</v>
      </c>
      <c r="ER15" s="3">
        <f t="shared" si="13"/>
        <v>1081.139574862028</v>
      </c>
      <c r="ES15" s="3">
        <f t="shared" si="13"/>
        <v>1070.3281791134077</v>
      </c>
      <c r="ET15" s="3">
        <f t="shared" si="13"/>
        <v>1059.6248973222737</v>
      </c>
      <c r="EU15" s="3">
        <f t="shared" si="13"/>
        <v>1049.0286483490509</v>
      </c>
      <c r="EV15" s="3">
        <f t="shared" si="13"/>
        <v>1038.5383618655603</v>
      </c>
      <c r="EW15" s="3">
        <f t="shared" si="13"/>
        <v>1028.1529782469047</v>
      </c>
      <c r="EX15" s="3">
        <f t="shared" si="13"/>
        <v>1017.8714484644356</v>
      </c>
      <c r="EY15" s="3">
        <f t="shared" si="13"/>
        <v>1007.6927339797912</v>
      </c>
      <c r="EZ15" s="3">
        <f t="shared" si="13"/>
        <v>997.61580663999325</v>
      </c>
      <c r="FA15" s="3">
        <f t="shared" si="13"/>
        <v>987.63964857359326</v>
      </c>
      <c r="FB15" s="3">
        <f t="shared" si="13"/>
        <v>977.76325208785727</v>
      </c>
      <c r="FC15" s="3">
        <f t="shared" si="13"/>
        <v>967.9856195669787</v>
      </c>
      <c r="FD15" s="3">
        <f t="shared" si="13"/>
        <v>958.3057633713089</v>
      </c>
      <c r="FE15" s="3">
        <f t="shared" si="13"/>
        <v>948.72270573759579</v>
      </c>
      <c r="FF15" s="3">
        <f t="shared" si="13"/>
        <v>939.23547868021979</v>
      </c>
      <c r="FG15" s="3">
        <f t="shared" si="13"/>
        <v>929.84312389341756</v>
      </c>
      <c r="FH15" s="3">
        <f t="shared" si="13"/>
        <v>920.54469265448336</v>
      </c>
      <c r="FI15" s="3">
        <f t="shared" si="13"/>
        <v>911.33924572793853</v>
      </c>
      <c r="FJ15" s="3">
        <f t="shared" si="13"/>
        <v>902.22585327065917</v>
      </c>
      <c r="FK15" s="3">
        <f t="shared" si="13"/>
        <v>893.20359473795259</v>
      </c>
      <c r="FL15" s="3">
        <f t="shared" si="13"/>
        <v>884.27155879057307</v>
      </c>
      <c r="FM15" s="3">
        <f t="shared" si="13"/>
        <v>875.42884320266728</v>
      </c>
      <c r="FN15" s="3">
        <f t="shared" ref="FN15:HY15" si="14">FM15*(1+$AS$28)</f>
        <v>866.67455477064061</v>
      </c>
      <c r="FO15" s="3">
        <f t="shared" si="14"/>
        <v>858.00780922293416</v>
      </c>
      <c r="FP15" s="3">
        <f t="shared" si="14"/>
        <v>849.42773113070484</v>
      </c>
      <c r="FQ15" s="3">
        <f t="shared" si="14"/>
        <v>840.93345381939776</v>
      </c>
      <c r="FR15" s="3">
        <f t="shared" si="14"/>
        <v>832.52411928120375</v>
      </c>
      <c r="FS15" s="3">
        <f t="shared" si="14"/>
        <v>824.19887808839167</v>
      </c>
      <c r="FT15" s="3">
        <f t="shared" si="14"/>
        <v>815.95688930750771</v>
      </c>
      <c r="FU15" s="3">
        <f t="shared" si="14"/>
        <v>807.79732041443265</v>
      </c>
      <c r="FV15" s="3">
        <f t="shared" si="14"/>
        <v>799.71934721028833</v>
      </c>
      <c r="FW15" s="3">
        <f t="shared" si="14"/>
        <v>791.7221537381854</v>
      </c>
      <c r="FX15" s="3">
        <f t="shared" si="14"/>
        <v>783.80493220080359</v>
      </c>
      <c r="FY15" s="3">
        <f t="shared" si="14"/>
        <v>775.96688287879556</v>
      </c>
      <c r="FZ15" s="3">
        <f t="shared" si="14"/>
        <v>768.20721405000756</v>
      </c>
      <c r="GA15" s="3">
        <f t="shared" si="14"/>
        <v>760.52514190950751</v>
      </c>
      <c r="GB15" s="3">
        <f t="shared" si="14"/>
        <v>752.9198904904124</v>
      </c>
      <c r="GC15" s="3">
        <f t="shared" si="14"/>
        <v>745.39069158550831</v>
      </c>
      <c r="GD15" s="3">
        <f t="shared" si="14"/>
        <v>737.93678466965321</v>
      </c>
      <c r="GE15" s="3">
        <f t="shared" si="14"/>
        <v>730.55741682295672</v>
      </c>
      <c r="GF15" s="3">
        <f t="shared" si="14"/>
        <v>723.25184265472717</v>
      </c>
      <c r="GG15" s="3">
        <f t="shared" si="14"/>
        <v>716.01932422817993</v>
      </c>
      <c r="GH15" s="3">
        <f t="shared" si="14"/>
        <v>708.8591309858981</v>
      </c>
      <c r="GI15" s="3">
        <f t="shared" si="14"/>
        <v>701.77053967603911</v>
      </c>
      <c r="GJ15" s="3">
        <f t="shared" si="14"/>
        <v>694.75283427927866</v>
      </c>
      <c r="GK15" s="3">
        <f t="shared" si="14"/>
        <v>687.80530593648587</v>
      </c>
      <c r="GL15" s="3">
        <f t="shared" si="14"/>
        <v>680.92725287712096</v>
      </c>
      <c r="GM15" s="3">
        <f t="shared" si="14"/>
        <v>674.11798034834976</v>
      </c>
      <c r="GN15" s="3">
        <f t="shared" si="14"/>
        <v>667.37680054486623</v>
      </c>
      <c r="GO15" s="3">
        <f t="shared" si="14"/>
        <v>660.70303253941756</v>
      </c>
      <c r="GP15" s="3">
        <f t="shared" si="14"/>
        <v>654.09600221402343</v>
      </c>
      <c r="GQ15" s="3">
        <f t="shared" si="14"/>
        <v>647.55504219188322</v>
      </c>
      <c r="GR15" s="3">
        <f t="shared" si="14"/>
        <v>641.07949176996442</v>
      </c>
      <c r="GS15" s="3">
        <f t="shared" si="14"/>
        <v>634.66869685226482</v>
      </c>
      <c r="GT15" s="3">
        <f t="shared" si="14"/>
        <v>628.32200988374211</v>
      </c>
      <c r="GU15" s="3">
        <f t="shared" si="14"/>
        <v>622.03878978490468</v>
      </c>
      <c r="GV15" s="3">
        <f t="shared" si="14"/>
        <v>615.81840188705564</v>
      </c>
      <c r="GW15" s="3">
        <f t="shared" si="14"/>
        <v>609.6602178681851</v>
      </c>
      <c r="GX15" s="3">
        <f t="shared" si="14"/>
        <v>603.56361568950319</v>
      </c>
      <c r="GY15" s="3">
        <f t="shared" si="14"/>
        <v>597.52797953260813</v>
      </c>
      <c r="GZ15" s="3">
        <f t="shared" si="14"/>
        <v>591.55269973728207</v>
      </c>
      <c r="HA15" s="3">
        <f t="shared" si="14"/>
        <v>585.63717273990926</v>
      </c>
      <c r="HB15" s="3">
        <f t="shared" si="14"/>
        <v>579.78080101251021</v>
      </c>
      <c r="HC15" s="3">
        <f t="shared" si="14"/>
        <v>573.98299300238511</v>
      </c>
      <c r="HD15" s="3">
        <f t="shared" si="14"/>
        <v>568.24316307236131</v>
      </c>
      <c r="HE15" s="3">
        <f t="shared" si="14"/>
        <v>562.5607314416377</v>
      </c>
      <c r="HF15" s="3">
        <f t="shared" si="14"/>
        <v>556.93512412722134</v>
      </c>
      <c r="HG15" s="3">
        <f t="shared" si="14"/>
        <v>551.36577288594913</v>
      </c>
      <c r="HH15" s="3">
        <f t="shared" si="14"/>
        <v>545.85211515708966</v>
      </c>
      <c r="HI15" s="3">
        <f t="shared" si="14"/>
        <v>540.39359400551871</v>
      </c>
      <c r="HJ15" s="3">
        <f t="shared" si="14"/>
        <v>534.98965806546346</v>
      </c>
      <c r="HK15" s="3">
        <f t="shared" si="14"/>
        <v>529.63976148480879</v>
      </c>
      <c r="HL15" s="3">
        <f t="shared" si="14"/>
        <v>524.34336386996074</v>
      </c>
      <c r="HM15" s="3">
        <f t="shared" si="14"/>
        <v>519.09993023126117</v>
      </c>
      <c r="HN15" s="3">
        <f t="shared" si="14"/>
        <v>513.90893092894851</v>
      </c>
      <c r="HO15" s="3">
        <f t="shared" si="14"/>
        <v>508.76984161965902</v>
      </c>
      <c r="HP15" s="3">
        <f t="shared" si="14"/>
        <v>503.68214320346243</v>
      </c>
      <c r="HQ15" s="3">
        <f t="shared" si="14"/>
        <v>498.6453217714278</v>
      </c>
      <c r="HR15" s="3">
        <f t="shared" si="14"/>
        <v>493.65886855371355</v>
      </c>
      <c r="HS15" s="3">
        <f t="shared" si="14"/>
        <v>488.72227986817643</v>
      </c>
      <c r="HT15" s="3">
        <f t="shared" si="14"/>
        <v>483.83505706949467</v>
      </c>
      <c r="HU15" s="3">
        <f t="shared" si="14"/>
        <v>478.99670649879971</v>
      </c>
      <c r="HV15" s="3">
        <f t="shared" si="14"/>
        <v>474.20673943381172</v>
      </c>
      <c r="HW15" s="3">
        <f t="shared" si="14"/>
        <v>469.46467203947361</v>
      </c>
      <c r="HX15" s="3">
        <f t="shared" si="14"/>
        <v>464.77002531907885</v>
      </c>
      <c r="HY15" s="3">
        <f t="shared" si="14"/>
        <v>460.12232506588805</v>
      </c>
      <c r="HZ15" s="3">
        <f t="shared" ref="HZ15:KK15" si="15">HY15*(1+$AS$28)</f>
        <v>455.52110181522914</v>
      </c>
      <c r="IA15" s="3">
        <f t="shared" si="15"/>
        <v>450.96589079707684</v>
      </c>
      <c r="IB15" s="3">
        <f t="shared" si="15"/>
        <v>446.45623188910605</v>
      </c>
      <c r="IC15" s="3">
        <f t="shared" si="15"/>
        <v>441.99166957021498</v>
      </c>
      <c r="ID15" s="3">
        <f t="shared" si="15"/>
        <v>437.57175287451281</v>
      </c>
      <c r="IE15" s="3">
        <f t="shared" si="15"/>
        <v>433.19603534576765</v>
      </c>
      <c r="IF15" s="3">
        <f t="shared" si="15"/>
        <v>428.86407499230995</v>
      </c>
      <c r="IG15" s="3">
        <f t="shared" si="15"/>
        <v>424.57543424238685</v>
      </c>
      <c r="IH15" s="3">
        <f t="shared" si="15"/>
        <v>420.32967989996297</v>
      </c>
      <c r="II15" s="3">
        <f t="shared" si="15"/>
        <v>416.12638310096332</v>
      </c>
      <c r="IJ15" s="3">
        <f t="shared" si="15"/>
        <v>411.96511926995368</v>
      </c>
      <c r="IK15" s="3">
        <f t="shared" si="15"/>
        <v>407.84546807725411</v>
      </c>
      <c r="IL15" s="3">
        <f t="shared" si="15"/>
        <v>403.76701339648156</v>
      </c>
      <c r="IM15" s="3">
        <f t="shared" si="15"/>
        <v>399.72934326251675</v>
      </c>
      <c r="IN15" s="3">
        <f t="shared" si="15"/>
        <v>395.73204982989159</v>
      </c>
      <c r="IO15" s="3">
        <f t="shared" si="15"/>
        <v>391.77472933159265</v>
      </c>
      <c r="IP15" s="3">
        <f t="shared" si="15"/>
        <v>387.85698203827673</v>
      </c>
      <c r="IQ15" s="3">
        <f t="shared" si="15"/>
        <v>383.97841221789395</v>
      </c>
      <c r="IR15" s="3">
        <f t="shared" si="15"/>
        <v>380.13862809571498</v>
      </c>
      <c r="IS15" s="3">
        <f t="shared" si="15"/>
        <v>376.33724181475782</v>
      </c>
      <c r="IT15" s="3">
        <f t="shared" si="15"/>
        <v>372.57386939661023</v>
      </c>
      <c r="IU15" s="3">
        <f t="shared" si="15"/>
        <v>368.84813070264414</v>
      </c>
      <c r="IV15" s="3">
        <f t="shared" si="15"/>
        <v>365.15964939561769</v>
      </c>
      <c r="IW15" s="3">
        <f t="shared" si="15"/>
        <v>361.50805290166153</v>
      </c>
      <c r="IX15" s="3">
        <f t="shared" si="15"/>
        <v>357.89297237264492</v>
      </c>
      <c r="IY15" s="3">
        <f t="shared" si="15"/>
        <v>354.31404264891847</v>
      </c>
      <c r="IZ15" s="3">
        <f t="shared" si="15"/>
        <v>350.7709022224293</v>
      </c>
      <c r="JA15" s="3">
        <f t="shared" si="15"/>
        <v>347.26319320020502</v>
      </c>
      <c r="JB15" s="3">
        <f t="shared" si="15"/>
        <v>343.79056126820296</v>
      </c>
      <c r="JC15" s="3">
        <f t="shared" si="15"/>
        <v>340.35265565552095</v>
      </c>
      <c r="JD15" s="3">
        <f t="shared" si="15"/>
        <v>336.94912909896573</v>
      </c>
      <c r="JE15" s="3">
        <f t="shared" si="15"/>
        <v>333.57963780797604</v>
      </c>
      <c r="JF15" s="3">
        <f t="shared" si="15"/>
        <v>330.24384142989629</v>
      </c>
      <c r="JG15" s="3">
        <f t="shared" si="15"/>
        <v>326.9414030155973</v>
      </c>
      <c r="JH15" s="3">
        <f t="shared" si="15"/>
        <v>323.67198898544132</v>
      </c>
      <c r="JI15" s="3">
        <f t="shared" si="15"/>
        <v>320.43526909558688</v>
      </c>
      <c r="JJ15" s="3">
        <f t="shared" si="15"/>
        <v>317.23091640463099</v>
      </c>
      <c r="JK15" s="3">
        <f t="shared" si="15"/>
        <v>314.05860724058465</v>
      </c>
      <c r="JL15" s="3">
        <f t="shared" si="15"/>
        <v>310.91802116817883</v>
      </c>
      <c r="JM15" s="3">
        <f t="shared" si="15"/>
        <v>307.80884095649702</v>
      </c>
      <c r="JN15" s="3">
        <f t="shared" si="15"/>
        <v>304.73075254693202</v>
      </c>
      <c r="JO15" s="3">
        <f t="shared" si="15"/>
        <v>301.68344502146272</v>
      </c>
      <c r="JP15" s="3">
        <f t="shared" si="15"/>
        <v>298.6666105712481</v>
      </c>
      <c r="JQ15" s="3">
        <f t="shared" si="15"/>
        <v>295.67994446553564</v>
      </c>
      <c r="JR15" s="3">
        <f t="shared" si="15"/>
        <v>292.72314502088028</v>
      </c>
      <c r="JS15" s="3">
        <f t="shared" si="15"/>
        <v>289.79591357067147</v>
      </c>
      <c r="JT15" s="3">
        <f t="shared" si="15"/>
        <v>286.89795443496473</v>
      </c>
      <c r="JU15" s="3">
        <f t="shared" si="15"/>
        <v>284.02897489061507</v>
      </c>
      <c r="JV15" s="3">
        <f t="shared" si="15"/>
        <v>281.1886851417089</v>
      </c>
      <c r="JW15" s="3">
        <f t="shared" si="15"/>
        <v>278.37679829029179</v>
      </c>
      <c r="JX15" s="3">
        <f t="shared" si="15"/>
        <v>275.59303030738886</v>
      </c>
      <c r="JY15" s="3">
        <f t="shared" si="15"/>
        <v>272.83710000431495</v>
      </c>
      <c r="JZ15" s="3">
        <f t="shared" si="15"/>
        <v>270.10872900427182</v>
      </c>
      <c r="KA15" s="3">
        <f t="shared" si="15"/>
        <v>267.4076417142291</v>
      </c>
      <c r="KB15" s="3">
        <f t="shared" si="15"/>
        <v>264.73356529708678</v>
      </c>
      <c r="KC15" s="3">
        <f t="shared" si="15"/>
        <v>262.08622964411592</v>
      </c>
      <c r="KD15" s="3">
        <f t="shared" si="15"/>
        <v>259.46536734767477</v>
      </c>
      <c r="KE15" s="3">
        <f t="shared" si="15"/>
        <v>256.87071367419804</v>
      </c>
      <c r="KF15" s="3">
        <f t="shared" si="15"/>
        <v>254.30200653745607</v>
      </c>
      <c r="KG15" s="3">
        <f t="shared" si="15"/>
        <v>251.75898647208152</v>
      </c>
      <c r="KH15" s="3">
        <f t="shared" si="15"/>
        <v>249.24139660736071</v>
      </c>
      <c r="KI15" s="3">
        <f t="shared" si="15"/>
        <v>246.74898264128711</v>
      </c>
      <c r="KJ15" s="3">
        <f t="shared" si="15"/>
        <v>244.28149281487424</v>
      </c>
      <c r="KK15" s="3">
        <f t="shared" si="15"/>
        <v>241.83867788672549</v>
      </c>
      <c r="KL15" s="3">
        <f t="shared" ref="KL15:MW15" si="16">KK15*(1+$AS$28)</f>
        <v>239.42029110785825</v>
      </c>
      <c r="KM15" s="3">
        <f t="shared" si="16"/>
        <v>237.02608819677965</v>
      </c>
      <c r="KN15" s="3">
        <f t="shared" si="16"/>
        <v>234.65582731481186</v>
      </c>
      <c r="KO15" s="3">
        <f t="shared" si="16"/>
        <v>232.30926904166373</v>
      </c>
      <c r="KP15" s="3">
        <f t="shared" si="16"/>
        <v>229.98617635124708</v>
      </c>
      <c r="KQ15" s="3">
        <f t="shared" si="16"/>
        <v>227.68631458773461</v>
      </c>
      <c r="KR15" s="3">
        <f t="shared" si="16"/>
        <v>225.40945144185727</v>
      </c>
      <c r="KS15" s="3">
        <f t="shared" si="16"/>
        <v>223.1553569274387</v>
      </c>
      <c r="KT15" s="3">
        <f t="shared" si="16"/>
        <v>220.92380335816432</v>
      </c>
      <c r="KU15" s="3">
        <f t="shared" si="16"/>
        <v>218.71456532458268</v>
      </c>
      <c r="KV15" s="3">
        <f t="shared" si="16"/>
        <v>216.52741967133684</v>
      </c>
      <c r="KW15" s="3">
        <f t="shared" si="16"/>
        <v>214.36214547462347</v>
      </c>
      <c r="KX15" s="3">
        <f t="shared" si="16"/>
        <v>212.21852401987724</v>
      </c>
      <c r="KY15" s="3">
        <f t="shared" si="16"/>
        <v>210.09633877967846</v>
      </c>
      <c r="KZ15" s="3">
        <f t="shared" si="16"/>
        <v>207.99537539188168</v>
      </c>
      <c r="LA15" s="3">
        <f t="shared" si="16"/>
        <v>205.91542163796285</v>
      </c>
      <c r="LB15" s="3">
        <f t="shared" si="16"/>
        <v>203.85626742158323</v>
      </c>
      <c r="LC15" s="3">
        <f t="shared" si="16"/>
        <v>201.8177047473674</v>
      </c>
      <c r="LD15" s="3">
        <f t="shared" si="16"/>
        <v>199.79952769989373</v>
      </c>
      <c r="LE15" s="3">
        <f t="shared" si="16"/>
        <v>197.80153242289478</v>
      </c>
      <c r="LF15" s="3">
        <f t="shared" si="16"/>
        <v>195.82351709866583</v>
      </c>
      <c r="LG15" s="3">
        <f t="shared" si="16"/>
        <v>193.86528192767918</v>
      </c>
      <c r="LH15" s="3">
        <f t="shared" si="16"/>
        <v>191.92662910840238</v>
      </c>
      <c r="LI15" s="3">
        <f t="shared" si="16"/>
        <v>190.00736281731835</v>
      </c>
      <c r="LJ15" s="3">
        <f t="shared" si="16"/>
        <v>188.10728918914518</v>
      </c>
      <c r="LK15" s="3">
        <f t="shared" si="16"/>
        <v>186.22621629725373</v>
      </c>
      <c r="LL15" s="3">
        <f t="shared" si="16"/>
        <v>184.36395413428119</v>
      </c>
      <c r="LM15" s="3">
        <f t="shared" si="16"/>
        <v>182.52031459293838</v>
      </c>
      <c r="LN15" s="3">
        <f t="shared" si="16"/>
        <v>180.695111447009</v>
      </c>
      <c r="LO15" s="3">
        <f t="shared" si="16"/>
        <v>178.88816033253892</v>
      </c>
      <c r="LP15" s="3">
        <f t="shared" si="16"/>
        <v>177.09927872921352</v>
      </c>
      <c r="LQ15" s="3">
        <f t="shared" si="16"/>
        <v>175.32828594192139</v>
      </c>
      <c r="LR15" s="3">
        <f t="shared" si="16"/>
        <v>173.57500308250218</v>
      </c>
      <c r="LS15" s="3">
        <f t="shared" si="16"/>
        <v>171.83925305167716</v>
      </c>
      <c r="LT15" s="3">
        <f t="shared" si="16"/>
        <v>170.12086052116038</v>
      </c>
      <c r="LU15" s="3">
        <f t="shared" si="16"/>
        <v>168.41965191594878</v>
      </c>
      <c r="LV15" s="3">
        <f t="shared" si="16"/>
        <v>166.73545539678929</v>
      </c>
      <c r="LW15" s="3">
        <f t="shared" si="16"/>
        <v>165.06810084282139</v>
      </c>
      <c r="LX15" s="3">
        <f t="shared" si="16"/>
        <v>163.41741983439317</v>
      </c>
      <c r="LY15" s="3">
        <f t="shared" si="16"/>
        <v>161.78324563604923</v>
      </c>
      <c r="LZ15" s="3">
        <f t="shared" si="16"/>
        <v>160.16541317968873</v>
      </c>
      <c r="MA15" s="3">
        <f t="shared" si="16"/>
        <v>158.56375904789184</v>
      </c>
      <c r="MB15" s="3">
        <f t="shared" si="16"/>
        <v>156.97812145741293</v>
      </c>
      <c r="MC15" s="3">
        <f t="shared" si="16"/>
        <v>155.40834024283879</v>
      </c>
      <c r="MD15" s="3">
        <f t="shared" si="16"/>
        <v>153.85425684041041</v>
      </c>
      <c r="ME15" s="3">
        <f t="shared" si="16"/>
        <v>152.31571427200632</v>
      </c>
      <c r="MF15" s="3">
        <f t="shared" si="16"/>
        <v>150.79255712928625</v>
      </c>
      <c r="MG15" s="3">
        <f t="shared" si="16"/>
        <v>149.28463155799338</v>
      </c>
      <c r="MH15" s="3">
        <f t="shared" si="16"/>
        <v>147.79178524241345</v>
      </c>
      <c r="MI15" s="3">
        <f t="shared" si="16"/>
        <v>146.31386738998933</v>
      </c>
      <c r="MJ15" s="3">
        <f t="shared" si="16"/>
        <v>144.85072871608944</v>
      </c>
      <c r="MK15" s="3">
        <f t="shared" si="16"/>
        <v>143.40222142892853</v>
      </c>
      <c r="ML15" s="3">
        <f t="shared" si="16"/>
        <v>141.96819921463924</v>
      </c>
      <c r="MM15" s="3">
        <f t="shared" si="16"/>
        <v>140.54851722249285</v>
      </c>
      <c r="MN15" s="3">
        <f t="shared" si="16"/>
        <v>139.14303205026792</v>
      </c>
      <c r="MO15" s="3">
        <f t="shared" si="16"/>
        <v>137.75160172976524</v>
      </c>
      <c r="MP15" s="3">
        <f t="shared" si="16"/>
        <v>136.37408571246758</v>
      </c>
      <c r="MQ15" s="3">
        <f t="shared" si="16"/>
        <v>135.01034485534291</v>
      </c>
      <c r="MR15" s="3">
        <f t="shared" si="16"/>
        <v>133.66024140678948</v>
      </c>
      <c r="MS15" s="3">
        <f t="shared" si="16"/>
        <v>132.32363899272158</v>
      </c>
      <c r="MT15" s="3">
        <f t="shared" si="16"/>
        <v>131.00040260279437</v>
      </c>
      <c r="MU15" s="3">
        <f t="shared" si="16"/>
        <v>129.69039857676643</v>
      </c>
      <c r="MV15" s="3">
        <f t="shared" si="16"/>
        <v>128.39349459099876</v>
      </c>
      <c r="MW15" s="3">
        <f t="shared" si="16"/>
        <v>127.10955964508877</v>
      </c>
      <c r="MX15" s="3">
        <f t="shared" ref="MX15:PI15" si="17">MW15*(1+$AS$28)</f>
        <v>125.83846404863787</v>
      </c>
      <c r="MY15" s="3">
        <f t="shared" si="17"/>
        <v>124.58007940815149</v>
      </c>
      <c r="MZ15" s="3">
        <f t="shared" si="17"/>
        <v>123.33427861406997</v>
      </c>
      <c r="NA15" s="3">
        <f t="shared" si="17"/>
        <v>122.10093582792928</v>
      </c>
      <c r="NB15" s="3">
        <f t="shared" si="17"/>
        <v>120.87992646964999</v>
      </c>
      <c r="NC15" s="3">
        <f t="shared" si="17"/>
        <v>119.67112720495349</v>
      </c>
      <c r="ND15" s="3">
        <f t="shared" si="17"/>
        <v>118.47441593290395</v>
      </c>
      <c r="NE15" s="3">
        <f t="shared" si="17"/>
        <v>117.28967177357491</v>
      </c>
      <c r="NF15" s="3">
        <f t="shared" si="17"/>
        <v>116.11677505583916</v>
      </c>
      <c r="NG15" s="3">
        <f t="shared" si="17"/>
        <v>114.95560730528076</v>
      </c>
      <c r="NH15" s="3">
        <f t="shared" si="17"/>
        <v>113.80605123222796</v>
      </c>
      <c r="NI15" s="3">
        <f t="shared" si="17"/>
        <v>112.66799071990567</v>
      </c>
      <c r="NJ15" s="3">
        <f t="shared" si="17"/>
        <v>111.54131081270661</v>
      </c>
      <c r="NK15" s="3">
        <f t="shared" si="17"/>
        <v>110.42589770457954</v>
      </c>
      <c r="NL15" s="3">
        <f t="shared" si="17"/>
        <v>109.32163872753374</v>
      </c>
      <c r="NM15" s="3">
        <f t="shared" si="17"/>
        <v>108.2284223402584</v>
      </c>
      <c r="NN15" s="3">
        <f t="shared" si="17"/>
        <v>107.14613811685582</v>
      </c>
      <c r="NO15" s="3">
        <f t="shared" si="17"/>
        <v>106.07467673568726</v>
      </c>
      <c r="NP15" s="3">
        <f t="shared" si="17"/>
        <v>105.01392996833039</v>
      </c>
      <c r="NQ15" s="3">
        <f t="shared" si="17"/>
        <v>103.96379066864708</v>
      </c>
      <c r="NR15" s="3">
        <f t="shared" si="17"/>
        <v>102.92415276196061</v>
      </c>
      <c r="NS15" s="3">
        <f t="shared" si="17"/>
        <v>101.89491123434101</v>
      </c>
      <c r="NT15" s="3">
        <f t="shared" si="17"/>
        <v>100.8759621219976</v>
      </c>
      <c r="NU15" s="3">
        <f t="shared" si="17"/>
        <v>99.867202500777623</v>
      </c>
      <c r="NV15" s="3">
        <f t="shared" si="17"/>
        <v>98.868530475769845</v>
      </c>
      <c r="NW15" s="3">
        <f t="shared" si="17"/>
        <v>97.87984517101215</v>
      </c>
      <c r="NX15" s="3">
        <f t="shared" si="17"/>
        <v>96.90104671930203</v>
      </c>
      <c r="NY15" s="3">
        <f t="shared" si="17"/>
        <v>95.932036252109015</v>
      </c>
      <c r="NZ15" s="3">
        <f t="shared" si="17"/>
        <v>94.972715889587917</v>
      </c>
      <c r="OA15" s="3">
        <f t="shared" si="17"/>
        <v>94.022988730692035</v>
      </c>
      <c r="OB15" s="3">
        <f t="shared" si="17"/>
        <v>93.082758843385108</v>
      </c>
      <c r="OC15" s="3">
        <f t="shared" si="17"/>
        <v>92.151931254951251</v>
      </c>
      <c r="OD15" s="3">
        <f t="shared" si="17"/>
        <v>91.230411942401744</v>
      </c>
      <c r="OE15" s="3">
        <f t="shared" si="17"/>
        <v>90.318107822977723</v>
      </c>
      <c r="OF15" s="3">
        <f t="shared" si="17"/>
        <v>89.414926744747945</v>
      </c>
      <c r="OG15" s="3">
        <f t="shared" si="17"/>
        <v>88.52077747730047</v>
      </c>
      <c r="OH15" s="3">
        <f t="shared" si="17"/>
        <v>87.635569702527462</v>
      </c>
      <c r="OI15" s="3">
        <f t="shared" si="17"/>
        <v>86.759214005502187</v>
      </c>
      <c r="OJ15" s="3">
        <f t="shared" si="17"/>
        <v>85.891621865447163</v>
      </c>
      <c r="OK15" s="3">
        <f t="shared" si="17"/>
        <v>85.032705646792692</v>
      </c>
      <c r="OL15" s="3">
        <f t="shared" si="17"/>
        <v>84.18237859032476</v>
      </c>
      <c r="OM15" s="3">
        <f t="shared" si="17"/>
        <v>83.340554804421515</v>
      </c>
      <c r="ON15" s="3">
        <f t="shared" si="17"/>
        <v>82.507149256377303</v>
      </c>
      <c r="OO15" s="3">
        <f t="shared" si="17"/>
        <v>81.682077763813524</v>
      </c>
      <c r="OP15" s="3">
        <f t="shared" si="17"/>
        <v>80.865256986175382</v>
      </c>
      <c r="OQ15" s="3">
        <f t="shared" si="17"/>
        <v>80.056604416313633</v>
      </c>
      <c r="OR15" s="3">
        <f t="shared" si="17"/>
        <v>79.256038372150499</v>
      </c>
      <c r="OS15" s="3">
        <f t="shared" si="17"/>
        <v>78.463477988428991</v>
      </c>
      <c r="OT15" s="3">
        <f t="shared" si="17"/>
        <v>77.678843208544706</v>
      </c>
      <c r="OU15" s="3">
        <f t="shared" si="17"/>
        <v>76.902054776459252</v>
      </c>
      <c r="OV15" s="3">
        <f t="shared" si="17"/>
        <v>76.133034228694655</v>
      </c>
      <c r="OW15" s="3">
        <f t="shared" si="17"/>
        <v>75.371703886407701</v>
      </c>
      <c r="OX15" s="3">
        <f t="shared" si="17"/>
        <v>74.617986847543619</v>
      </c>
      <c r="OY15" s="3">
        <f t="shared" si="17"/>
        <v>73.871806979068182</v>
      </c>
      <c r="OZ15" s="3">
        <f t="shared" si="17"/>
        <v>73.133088909277504</v>
      </c>
      <c r="PA15" s="3">
        <f t="shared" si="17"/>
        <v>72.40175802018473</v>
      </c>
      <c r="PB15" s="3">
        <f t="shared" si="17"/>
        <v>71.677740439982884</v>
      </c>
      <c r="PC15" s="3">
        <f t="shared" si="17"/>
        <v>70.960963035583049</v>
      </c>
      <c r="PD15" s="3">
        <f t="shared" si="17"/>
        <v>70.251353405227221</v>
      </c>
      <c r="PE15" s="3">
        <f t="shared" si="17"/>
        <v>69.548839871174948</v>
      </c>
      <c r="PF15" s="3">
        <f t="shared" si="17"/>
        <v>68.853351472463203</v>
      </c>
      <c r="PG15" s="3">
        <f t="shared" si="17"/>
        <v>68.164817957738563</v>
      </c>
      <c r="PH15" s="3">
        <f t="shared" si="17"/>
        <v>67.483169778161184</v>
      </c>
      <c r="PI15" s="3">
        <f t="shared" si="17"/>
        <v>66.808338080379571</v>
      </c>
      <c r="PJ15" s="3">
        <f t="shared" ref="PJ15:QA15" si="18">PI15*(1+$AS$28)</f>
        <v>66.140254699575777</v>
      </c>
      <c r="PK15" s="3">
        <f t="shared" si="18"/>
        <v>65.478852152580018</v>
      </c>
      <c r="PL15" s="3">
        <f t="shared" si="18"/>
        <v>64.824063631054216</v>
      </c>
      <c r="PM15" s="3">
        <f t="shared" si="18"/>
        <v>64.175822994743669</v>
      </c>
      <c r="PN15" s="3">
        <f t="shared" si="18"/>
        <v>63.534064764796234</v>
      </c>
      <c r="PO15" s="3">
        <f t="shared" si="18"/>
        <v>62.898724117148269</v>
      </c>
      <c r="PP15" s="3">
        <f t="shared" si="18"/>
        <v>62.269736875976783</v>
      </c>
      <c r="PQ15" s="3">
        <f t="shared" si="18"/>
        <v>61.647039507217016</v>
      </c>
      <c r="PR15" s="3">
        <f t="shared" si="18"/>
        <v>61.030569112144846</v>
      </c>
      <c r="PS15" s="3">
        <f t="shared" si="18"/>
        <v>60.4202634210234</v>
      </c>
      <c r="PT15" s="3">
        <f t="shared" si="18"/>
        <v>59.816060786813168</v>
      </c>
      <c r="PU15" s="3">
        <f t="shared" si="18"/>
        <v>59.217900178945037</v>
      </c>
      <c r="PV15" s="3">
        <f t="shared" si="18"/>
        <v>58.625721177155583</v>
      </c>
      <c r="PW15" s="3">
        <f t="shared" si="18"/>
        <v>58.03946396538403</v>
      </c>
      <c r="PX15" s="3">
        <f t="shared" si="18"/>
        <v>57.459069325730191</v>
      </c>
      <c r="PY15" s="3">
        <f t="shared" si="18"/>
        <v>56.884478632472891</v>
      </c>
      <c r="PZ15" s="3">
        <f t="shared" si="18"/>
        <v>56.31563384614816</v>
      </c>
      <c r="QA15" s="3">
        <f t="shared" si="18"/>
        <v>55.752477507686677</v>
      </c>
    </row>
    <row r="16" spans="1:443" x14ac:dyDescent="0.25">
      <c r="C16"/>
    </row>
    <row r="17" spans="2:45" x14ac:dyDescent="0.25">
      <c r="B17" t="s">
        <v>40</v>
      </c>
      <c r="C17" s="6">
        <f t="shared" ref="C17:V17" si="19">C15/C18</f>
        <v>-5.7851239669421489E-2</v>
      </c>
      <c r="D17" s="6">
        <f t="shared" si="19"/>
        <v>-3.2520325203252036E-2</v>
      </c>
      <c r="E17" s="6">
        <f t="shared" si="19"/>
        <v>-9.6000000000000002E-2</v>
      </c>
      <c r="F17" s="6">
        <f t="shared" si="19"/>
        <v>-3.968253968253968E-2</v>
      </c>
      <c r="G17" s="6">
        <f t="shared" si="19"/>
        <v>-0.1328125</v>
      </c>
      <c r="H17" s="6">
        <f t="shared" si="19"/>
        <v>-0.2265625</v>
      </c>
      <c r="I17" s="6">
        <f t="shared" si="19"/>
        <v>-0.14615384615384616</v>
      </c>
      <c r="J17" s="6">
        <f t="shared" si="19"/>
        <v>-0.36641221374045801</v>
      </c>
      <c r="K17" s="6">
        <f t="shared" si="19"/>
        <v>-0.41353383458646614</v>
      </c>
      <c r="L17" s="6">
        <f t="shared" si="19"/>
        <v>-0.50370370370370365</v>
      </c>
      <c r="M17" s="6">
        <f t="shared" si="19"/>
        <v>-0.43382352941176472</v>
      </c>
      <c r="N17" s="6">
        <f t="shared" si="19"/>
        <v>-0.57971014492753625</v>
      </c>
      <c r="O17" s="6">
        <f t="shared" si="19"/>
        <v>-0.64479856115107914</v>
      </c>
      <c r="P17" s="6">
        <f t="shared" si="19"/>
        <v>-0.70405693950177972</v>
      </c>
      <c r="Q17" s="6">
        <f t="shared" si="19"/>
        <v>-0.70921985815602839</v>
      </c>
      <c r="R17" s="6">
        <f t="shared" si="19"/>
        <v>-0.66901408450704225</v>
      </c>
      <c r="S17" s="6">
        <f t="shared" si="19"/>
        <v>-0.46853146853146854</v>
      </c>
      <c r="T17" s="6">
        <f t="shared" si="19"/>
        <v>-0.39995833333333297</v>
      </c>
      <c r="U17" s="6">
        <f t="shared" si="19"/>
        <v>-0.2620689655172414</v>
      </c>
      <c r="V17" s="6">
        <f t="shared" si="19"/>
        <v>-0.13717948717948716</v>
      </c>
      <c r="Z17" s="6">
        <f>Z15/Z18</f>
        <v>-0.23387096774193547</v>
      </c>
      <c r="AA17" s="6">
        <f>AA15/AA18</f>
        <v>-0.89922480620155043</v>
      </c>
      <c r="AB17" s="6">
        <f>AB15/AB18</f>
        <v>-1.9338235294117647</v>
      </c>
      <c r="AC17" s="6">
        <f>AC15/AC18</f>
        <v>-2.7375886524822697</v>
      </c>
      <c r="AD17" s="6">
        <f>AD15/AD18</f>
        <v>-1.1794487179487176</v>
      </c>
    </row>
    <row r="18" spans="2:45" x14ac:dyDescent="0.25">
      <c r="B18" t="s">
        <v>2</v>
      </c>
      <c r="C18">
        <v>121</v>
      </c>
      <c r="D18">
        <v>123</v>
      </c>
      <c r="E18">
        <v>125</v>
      </c>
      <c r="F18">
        <v>126</v>
      </c>
      <c r="G18">
        <v>128</v>
      </c>
      <c r="H18">
        <v>128</v>
      </c>
      <c r="I18">
        <v>130</v>
      </c>
      <c r="J18">
        <v>131</v>
      </c>
      <c r="K18">
        <v>133</v>
      </c>
      <c r="L18">
        <v>135</v>
      </c>
      <c r="M18">
        <v>136</v>
      </c>
      <c r="N18">
        <v>138</v>
      </c>
      <c r="O18">
        <v>139</v>
      </c>
      <c r="P18">
        <v>140.5</v>
      </c>
      <c r="Q18">
        <v>141</v>
      </c>
      <c r="R18">
        <v>142</v>
      </c>
      <c r="S18">
        <v>143</v>
      </c>
      <c r="T18">
        <v>144</v>
      </c>
      <c r="U18">
        <v>145</v>
      </c>
      <c r="V18">
        <v>156</v>
      </c>
      <c r="Z18">
        <v>124</v>
      </c>
      <c r="AA18">
        <v>129</v>
      </c>
      <c r="AB18">
        <v>136</v>
      </c>
      <c r="AC18">
        <v>141</v>
      </c>
      <c r="AD18">
        <v>156</v>
      </c>
    </row>
    <row r="21" spans="2:45" x14ac:dyDescent="0.25">
      <c r="B21" t="s">
        <v>62</v>
      </c>
      <c r="G21" s="18">
        <f>G4/C4-1</f>
        <v>0.49206349206349209</v>
      </c>
      <c r="H21" s="18">
        <f t="shared" ref="H21:V21" si="20">H4/D4-1</f>
        <v>0.36486486486486491</v>
      </c>
      <c r="I21" s="18">
        <f t="shared" si="20"/>
        <v>0.40506329113924044</v>
      </c>
      <c r="J21" s="18">
        <f t="shared" si="20"/>
        <v>0.46511627906976738</v>
      </c>
      <c r="K21" s="18">
        <f t="shared" si="20"/>
        <v>0.52127659574468077</v>
      </c>
      <c r="L21" s="18">
        <f t="shared" si="20"/>
        <v>0.5544554455445545</v>
      </c>
      <c r="M21" s="18">
        <f t="shared" si="20"/>
        <v>0.5855855855855856</v>
      </c>
      <c r="N21" s="18">
        <f t="shared" si="20"/>
        <v>0.56349206349206349</v>
      </c>
      <c r="O21" s="18">
        <f t="shared" si="20"/>
        <v>0.61538461538461542</v>
      </c>
      <c r="P21" s="18">
        <f t="shared" si="20"/>
        <v>0.62778980891719738</v>
      </c>
      <c r="Q21" s="18">
        <f t="shared" si="20"/>
        <v>0.63068181818181812</v>
      </c>
      <c r="R21" s="18">
        <f t="shared" si="20"/>
        <v>0.6142131979695431</v>
      </c>
      <c r="S21" s="18">
        <f t="shared" si="20"/>
        <v>0.54112554112554112</v>
      </c>
      <c r="T21" s="18">
        <f t="shared" si="20"/>
        <v>0.51664364559815001</v>
      </c>
      <c r="U21" s="18">
        <f t="shared" si="20"/>
        <v>0.45993031358885017</v>
      </c>
      <c r="V21" s="18">
        <f t="shared" si="20"/>
        <v>0.35220125786163514</v>
      </c>
      <c r="AA21" s="18">
        <f t="shared" ref="AA21:AB21" si="21">AA4/Z4-1</f>
        <v>0.42244224422442245</v>
      </c>
      <c r="AB21" s="18">
        <f t="shared" si="21"/>
        <v>0.56148491879350337</v>
      </c>
      <c r="AC21" s="18">
        <f>AC4/AB4-1</f>
        <v>0.6210995542347697</v>
      </c>
      <c r="AD21" s="18">
        <f>AD4/AC4-1</f>
        <v>0.45921173235563706</v>
      </c>
      <c r="AE21" s="18">
        <f t="shared" ref="AE21:AN21" si="22">AE4/AD4-1</f>
        <v>0.35000000000000009</v>
      </c>
      <c r="AF21" s="18">
        <f t="shared" si="22"/>
        <v>0.35000000000000009</v>
      </c>
      <c r="AG21" s="18">
        <f t="shared" si="22"/>
        <v>0.35000000000000009</v>
      </c>
      <c r="AH21" s="18">
        <f t="shared" si="22"/>
        <v>0.35000000000000031</v>
      </c>
      <c r="AI21" s="18">
        <f t="shared" si="22"/>
        <v>0.35000000000000009</v>
      </c>
      <c r="AJ21" s="18">
        <f t="shared" si="22"/>
        <v>0.35000000000000009</v>
      </c>
      <c r="AK21" s="18">
        <f t="shared" si="22"/>
        <v>0.35000000000000009</v>
      </c>
      <c r="AL21" s="18">
        <f t="shared" si="22"/>
        <v>0.35000000000000009</v>
      </c>
      <c r="AM21" s="18">
        <f t="shared" si="22"/>
        <v>0.35000000000000009</v>
      </c>
      <c r="AN21" s="18">
        <f t="shared" si="22"/>
        <v>0.35000000000000009</v>
      </c>
    </row>
    <row r="22" spans="2:45" x14ac:dyDescent="0.25">
      <c r="B22" t="s">
        <v>71</v>
      </c>
      <c r="G22" s="18">
        <f>G5/C5-1</f>
        <v>0.66666666666666674</v>
      </c>
      <c r="H22" s="18">
        <f t="shared" ref="H22:V22" si="23">H5/D5-1</f>
        <v>0.33333333333333326</v>
      </c>
      <c r="I22" s="18">
        <f t="shared" si="23"/>
        <v>0.66666666666666674</v>
      </c>
      <c r="J22" s="18">
        <f t="shared" si="23"/>
        <v>0.82352941176470584</v>
      </c>
      <c r="K22" s="18">
        <f t="shared" si="23"/>
        <v>0.60000000000000009</v>
      </c>
      <c r="L22" s="18">
        <f t="shared" si="23"/>
        <v>0.7</v>
      </c>
      <c r="M22" s="18">
        <f t="shared" si="23"/>
        <v>0.56000000000000005</v>
      </c>
      <c r="N22" s="18">
        <f t="shared" si="23"/>
        <v>0.45161290322580649</v>
      </c>
      <c r="O22" s="18">
        <f t="shared" si="23"/>
        <v>0.625</v>
      </c>
      <c r="P22" s="18">
        <f t="shared" si="23"/>
        <v>0.69950000000000001</v>
      </c>
      <c r="Q22" s="18">
        <f t="shared" si="23"/>
        <v>0.64102564102564097</v>
      </c>
      <c r="R22" s="18">
        <f t="shared" si="23"/>
        <v>0.51111111111111107</v>
      </c>
      <c r="S22" s="18">
        <f t="shared" si="23"/>
        <v>0.48076923076923084</v>
      </c>
      <c r="T22" s="18">
        <f t="shared" si="23"/>
        <v>0.51608604606891295</v>
      </c>
      <c r="U22" s="18">
        <f t="shared" si="23"/>
        <v>0.5</v>
      </c>
      <c r="V22" s="18">
        <f t="shared" si="23"/>
        <v>0.39117647058823479</v>
      </c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</row>
    <row r="23" spans="2:45" x14ac:dyDescent="0.25">
      <c r="B23" t="s">
        <v>72</v>
      </c>
      <c r="G23" s="18">
        <f>G10/C10-1</f>
        <v>0.53333333333333344</v>
      </c>
      <c r="H23" s="18">
        <f t="shared" ref="H23:V23" si="24">H10/D10-1</f>
        <v>0.75</v>
      </c>
      <c r="I23" s="18">
        <f t="shared" si="24"/>
        <v>0.38961038961038952</v>
      </c>
      <c r="J23" s="18">
        <f t="shared" si="24"/>
        <v>0.82894736842105265</v>
      </c>
      <c r="K23" s="18">
        <f t="shared" si="24"/>
        <v>0.67391304347826098</v>
      </c>
      <c r="L23" s="18">
        <f t="shared" si="24"/>
        <v>0.58035714285714279</v>
      </c>
      <c r="M23" s="18">
        <f t="shared" si="24"/>
        <v>0.7009345794392523</v>
      </c>
      <c r="N23" s="18">
        <f t="shared" si="24"/>
        <v>0.56834532374100721</v>
      </c>
      <c r="O23" s="18">
        <f t="shared" si="24"/>
        <v>0.64285714285714279</v>
      </c>
      <c r="P23" s="18">
        <f t="shared" si="24"/>
        <v>0.58813559322033915</v>
      </c>
      <c r="Q23" s="18">
        <f t="shared" si="24"/>
        <v>0.70329670329670324</v>
      </c>
      <c r="R23" s="18">
        <f t="shared" si="24"/>
        <v>0.52293577981651373</v>
      </c>
      <c r="S23" s="18">
        <f t="shared" si="24"/>
        <v>0.37549407114624511</v>
      </c>
      <c r="T23" s="18">
        <f t="shared" si="24"/>
        <v>0.29929562433297741</v>
      </c>
      <c r="U23" s="18">
        <f t="shared" si="24"/>
        <v>0.19999999999999996</v>
      </c>
      <c r="V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2:45" x14ac:dyDescent="0.25"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</row>
    <row r="25" spans="2:45" x14ac:dyDescent="0.25">
      <c r="B25" t="s">
        <v>63</v>
      </c>
      <c r="C25" s="18">
        <f t="shared" ref="C25:F25" si="25">C6/C4</f>
        <v>0.80952380952380953</v>
      </c>
      <c r="D25" s="18">
        <f t="shared" si="25"/>
        <v>0.79729729729729726</v>
      </c>
      <c r="E25" s="18">
        <f t="shared" si="25"/>
        <v>0.810126582278481</v>
      </c>
      <c r="F25" s="18">
        <f t="shared" si="25"/>
        <v>0.80232558139534882</v>
      </c>
      <c r="G25" s="18">
        <f>G6/G4</f>
        <v>0.78723404255319152</v>
      </c>
      <c r="H25" s="18">
        <f t="shared" ref="H25:T25" si="26">H6/H4</f>
        <v>0.80198019801980203</v>
      </c>
      <c r="I25" s="18">
        <f t="shared" si="26"/>
        <v>0.77477477477477474</v>
      </c>
      <c r="J25" s="18">
        <f t="shared" si="26"/>
        <v>0.75396825396825395</v>
      </c>
      <c r="K25" s="18">
        <f t="shared" si="26"/>
        <v>0.77622377622377625</v>
      </c>
      <c r="L25" s="18">
        <f t="shared" si="26"/>
        <v>0.78343949044585992</v>
      </c>
      <c r="M25" s="18">
        <f t="shared" si="26"/>
        <v>0.77840909090909094</v>
      </c>
      <c r="N25" s="18">
        <f t="shared" si="26"/>
        <v>0.77157360406091369</v>
      </c>
      <c r="O25" s="18">
        <f t="shared" si="26"/>
        <v>0.77489177489177485</v>
      </c>
      <c r="P25" s="18">
        <f t="shared" si="26"/>
        <v>0.77389919511040328</v>
      </c>
      <c r="Q25" s="18">
        <f t="shared" si="26"/>
        <v>0.77700348432055744</v>
      </c>
      <c r="R25" s="18">
        <f t="shared" si="26"/>
        <v>0.78616352201257866</v>
      </c>
      <c r="S25" s="18">
        <f t="shared" si="26"/>
        <v>0.7837078651685393</v>
      </c>
      <c r="T25" s="18">
        <f t="shared" si="26"/>
        <v>0.77398232189020588</v>
      </c>
      <c r="U25" s="18">
        <f t="shared" ref="U25:V25" si="27">U6/U4</f>
        <v>0.77088305489260145</v>
      </c>
      <c r="V25" s="18">
        <f t="shared" si="27"/>
        <v>0.78</v>
      </c>
      <c r="AA25" s="18">
        <f t="shared" ref="AA25:AC25" si="28">AA6/AA4</f>
        <v>0.77726218097447797</v>
      </c>
      <c r="AB25" s="18">
        <f t="shared" si="28"/>
        <v>0.77711738484398218</v>
      </c>
      <c r="AC25" s="18">
        <f t="shared" si="28"/>
        <v>0.77818515123739684</v>
      </c>
      <c r="AD25" s="18">
        <f t="shared" ref="AD25:AN25" si="29">AD6/AD4</f>
        <v>0.77725753768844219</v>
      </c>
      <c r="AE25" s="18">
        <f t="shared" si="29"/>
        <v>0.79</v>
      </c>
      <c r="AF25" s="18">
        <f t="shared" si="29"/>
        <v>0.78999999999999992</v>
      </c>
      <c r="AG25" s="18">
        <f t="shared" si="29"/>
        <v>0.79</v>
      </c>
      <c r="AH25" s="18">
        <f t="shared" si="29"/>
        <v>0.79</v>
      </c>
      <c r="AI25" s="18">
        <f t="shared" si="29"/>
        <v>0.79</v>
      </c>
      <c r="AJ25" s="18">
        <f t="shared" si="29"/>
        <v>0.79</v>
      </c>
      <c r="AK25" s="18">
        <f t="shared" si="29"/>
        <v>0.79</v>
      </c>
      <c r="AL25" s="18">
        <f t="shared" si="29"/>
        <v>0.79</v>
      </c>
      <c r="AM25" s="18">
        <f t="shared" si="29"/>
        <v>0.79</v>
      </c>
      <c r="AN25" s="18">
        <f t="shared" si="29"/>
        <v>0.79</v>
      </c>
    </row>
    <row r="26" spans="2:45" x14ac:dyDescent="0.25">
      <c r="B26" t="s">
        <v>64</v>
      </c>
      <c r="C26" s="18">
        <f>C11/C4</f>
        <v>-0.14285714285714285</v>
      </c>
      <c r="D26" s="18">
        <f t="shared" ref="D26:T26" si="30">D11/D4</f>
        <v>-6.7567567567567571E-2</v>
      </c>
      <c r="E26" s="18">
        <f t="shared" si="30"/>
        <v>-0.16455696202531644</v>
      </c>
      <c r="F26" s="18">
        <f t="shared" si="30"/>
        <v>-8.1395348837209308E-2</v>
      </c>
      <c r="G26" s="18">
        <f t="shared" si="30"/>
        <v>-0.19148936170212766</v>
      </c>
      <c r="H26" s="18">
        <f t="shared" si="30"/>
        <v>-0.30693069306930693</v>
      </c>
      <c r="I26" s="18">
        <f t="shared" si="30"/>
        <v>-0.1891891891891892</v>
      </c>
      <c r="J26" s="18">
        <f t="shared" si="30"/>
        <v>-0.34920634920634919</v>
      </c>
      <c r="K26" s="18">
        <f t="shared" si="30"/>
        <v>-0.30069930069930068</v>
      </c>
      <c r="L26" s="18">
        <f t="shared" si="30"/>
        <v>-0.34394904458598724</v>
      </c>
      <c r="M26" s="18">
        <f t="shared" si="30"/>
        <v>-0.25568181818181818</v>
      </c>
      <c r="N26" s="18">
        <f t="shared" si="30"/>
        <v>-0.3350253807106599</v>
      </c>
      <c r="O26" s="18">
        <f t="shared" si="30"/>
        <v>-0.32034632034632032</v>
      </c>
      <c r="P26" s="18">
        <f t="shared" si="30"/>
        <v>-0.3260252853503835</v>
      </c>
      <c r="Q26" s="18">
        <f t="shared" si="30"/>
        <v>-0.30313588850174217</v>
      </c>
      <c r="R26" s="18">
        <f t="shared" si="30"/>
        <v>-0.25786163522012578</v>
      </c>
      <c r="S26" s="18">
        <f t="shared" si="30"/>
        <v>-0.19382022471910113</v>
      </c>
      <c r="T26" s="18">
        <f t="shared" si="30"/>
        <v>-0.1683135619894838</v>
      </c>
      <c r="U26" s="18">
        <f t="shared" ref="U26:V26" si="31">U11/U4</f>
        <v>-0.11694510739856802</v>
      </c>
      <c r="V26" s="18">
        <f t="shared" si="31"/>
        <v>-0.08</v>
      </c>
      <c r="AA26" s="18">
        <f t="shared" ref="AA26:AC26" si="32">AA11/AA4</f>
        <v>-0.26682134570765659</v>
      </c>
      <c r="AB26" s="18">
        <f t="shared" si="32"/>
        <v>-0.30906389301634474</v>
      </c>
      <c r="AC26" s="18">
        <f t="shared" si="32"/>
        <v>-0.29972502291475711</v>
      </c>
      <c r="AD26" s="18">
        <f t="shared" ref="AD26:AN26" si="33">AD11/AD4</f>
        <v>-0.13670728643216076</v>
      </c>
      <c r="AE26" s="18">
        <f t="shared" si="33"/>
        <v>0</v>
      </c>
      <c r="AF26" s="18">
        <f t="shared" si="33"/>
        <v>0</v>
      </c>
      <c r="AG26" s="18">
        <f t="shared" si="33"/>
        <v>0</v>
      </c>
      <c r="AH26" s="18">
        <f t="shared" si="33"/>
        <v>0</v>
      </c>
      <c r="AI26" s="18">
        <f t="shared" si="33"/>
        <v>0</v>
      </c>
      <c r="AJ26" s="18">
        <f t="shared" si="33"/>
        <v>0</v>
      </c>
      <c r="AK26" s="18">
        <f t="shared" si="33"/>
        <v>0</v>
      </c>
      <c r="AL26" s="18">
        <f t="shared" si="33"/>
        <v>0</v>
      </c>
      <c r="AM26" s="18">
        <f t="shared" si="33"/>
        <v>0</v>
      </c>
      <c r="AN26" s="18">
        <f t="shared" si="33"/>
        <v>0</v>
      </c>
    </row>
    <row r="27" spans="2:45" x14ac:dyDescent="0.25">
      <c r="B27" t="s">
        <v>65</v>
      </c>
      <c r="C27" s="18">
        <f>C15/C4</f>
        <v>-0.1111111111111111</v>
      </c>
      <c r="D27" s="18">
        <f t="shared" ref="D27:T27" si="34">D15/D4</f>
        <v>-5.4054054054054057E-2</v>
      </c>
      <c r="E27" s="18">
        <f t="shared" si="34"/>
        <v>-0.15189873417721519</v>
      </c>
      <c r="F27" s="18">
        <f t="shared" si="34"/>
        <v>-5.8139534883720929E-2</v>
      </c>
      <c r="G27" s="18">
        <f t="shared" si="34"/>
        <v>-0.18085106382978725</v>
      </c>
      <c r="H27" s="18">
        <f t="shared" si="34"/>
        <v>-0.28712871287128711</v>
      </c>
      <c r="I27" s="18">
        <f t="shared" si="34"/>
        <v>-0.17117117117117117</v>
      </c>
      <c r="J27" s="18">
        <f t="shared" si="34"/>
        <v>-0.38095238095238093</v>
      </c>
      <c r="K27" s="18">
        <f t="shared" si="34"/>
        <v>-0.38461538461538464</v>
      </c>
      <c r="L27" s="18">
        <f t="shared" si="34"/>
        <v>-0.43312101910828027</v>
      </c>
      <c r="M27" s="18">
        <f t="shared" si="34"/>
        <v>-0.33522727272727271</v>
      </c>
      <c r="N27" s="18">
        <f t="shared" si="34"/>
        <v>-0.40609137055837563</v>
      </c>
      <c r="O27" s="18">
        <f t="shared" si="34"/>
        <v>-0.38799567099567095</v>
      </c>
      <c r="P27" s="18">
        <f t="shared" si="34"/>
        <v>-0.38706698543998957</v>
      </c>
      <c r="Q27" s="18">
        <f t="shared" si="34"/>
        <v>-0.34843205574912894</v>
      </c>
      <c r="R27" s="18">
        <f t="shared" si="34"/>
        <v>-0.29874213836477986</v>
      </c>
      <c r="S27" s="18">
        <f t="shared" si="34"/>
        <v>-0.18820224719101122</v>
      </c>
      <c r="T27" s="18">
        <f t="shared" si="34"/>
        <v>-0.14859209799844153</v>
      </c>
      <c r="U27" s="18">
        <f t="shared" ref="U27:V27" si="35">U15/U4</f>
        <v>-9.0692124105011929E-2</v>
      </c>
      <c r="V27" s="18">
        <f t="shared" si="35"/>
        <v>-4.9767441860465111E-2</v>
      </c>
      <c r="AA27" s="18">
        <f t="shared" ref="AA27:AC27" si="36">AA15/AA4</f>
        <v>-0.26914153132250579</v>
      </c>
      <c r="AB27" s="18">
        <f t="shared" si="36"/>
        <v>-0.39078751857355126</v>
      </c>
      <c r="AC27" s="18">
        <f t="shared" si="36"/>
        <v>-0.35380384967919343</v>
      </c>
      <c r="AD27" s="18">
        <f t="shared" ref="AD27:AN27" si="37">AD15/AD4</f>
        <v>-0.11557412060301504</v>
      </c>
      <c r="AE27" s="18">
        <f t="shared" si="37"/>
        <v>2.9999999999999995E-2</v>
      </c>
      <c r="AF27" s="18">
        <f t="shared" si="37"/>
        <v>0.05</v>
      </c>
      <c r="AG27" s="18">
        <f t="shared" si="37"/>
        <v>0.06</v>
      </c>
      <c r="AH27" s="18">
        <f t="shared" si="37"/>
        <v>7.0000000000000007E-2</v>
      </c>
      <c r="AI27" s="18">
        <f t="shared" si="37"/>
        <v>0.08</v>
      </c>
      <c r="AJ27" s="18">
        <f t="shared" si="37"/>
        <v>0.1</v>
      </c>
      <c r="AK27" s="18">
        <f t="shared" si="37"/>
        <v>0.1</v>
      </c>
      <c r="AL27" s="18">
        <f t="shared" si="37"/>
        <v>0.1</v>
      </c>
      <c r="AM27" s="18">
        <f t="shared" si="37"/>
        <v>9.9999999999999992E-2</v>
      </c>
      <c r="AN27" s="18">
        <f t="shared" si="37"/>
        <v>0.1</v>
      </c>
      <c r="AR27" t="s">
        <v>66</v>
      </c>
      <c r="AS27" s="19">
        <v>8.5000000000000006E-2</v>
      </c>
    </row>
    <row r="28" spans="2:45" x14ac:dyDescent="0.25">
      <c r="AR28" t="s">
        <v>67</v>
      </c>
      <c r="AS28" s="18">
        <v>-0.01</v>
      </c>
    </row>
    <row r="29" spans="2:45" x14ac:dyDescent="0.25">
      <c r="B29" t="s">
        <v>60</v>
      </c>
      <c r="S29" s="3">
        <f>1085+740</f>
        <v>1825</v>
      </c>
      <c r="T29" s="3">
        <f>1257+648</f>
        <v>1905</v>
      </c>
      <c r="U29">
        <f>1275+693</f>
        <v>1968</v>
      </c>
      <c r="AR29" t="s">
        <v>68</v>
      </c>
      <c r="AS29" s="3">
        <f>NPV(AS27,AD15:QA15)</f>
        <v>18780.435196142451</v>
      </c>
    </row>
    <row r="30" spans="2:45" x14ac:dyDescent="0.25">
      <c r="B30" t="s">
        <v>5</v>
      </c>
      <c r="S30" s="3">
        <f>1085+740</f>
        <v>1825</v>
      </c>
      <c r="T30" s="3">
        <f>1257+648</f>
        <v>1905</v>
      </c>
      <c r="U30">
        <f>1275+693</f>
        <v>1968</v>
      </c>
      <c r="AR30" t="s">
        <v>69</v>
      </c>
      <c r="AS30" s="2">
        <f>AS29/Main!K2</f>
        <v>129.41314220054059</v>
      </c>
    </row>
    <row r="31" spans="2:45" x14ac:dyDescent="0.25">
      <c r="B31" t="s">
        <v>61</v>
      </c>
      <c r="S31">
        <v>268</v>
      </c>
      <c r="T31">
        <v>358</v>
      </c>
      <c r="U31">
        <v>376</v>
      </c>
      <c r="AR31" t="s">
        <v>70</v>
      </c>
      <c r="AS31" s="18">
        <f>AS30/Main!K1-1</f>
        <v>-4.1384131847847505E-2</v>
      </c>
    </row>
    <row r="32" spans="2:45" x14ac:dyDescent="0.25">
      <c r="B32" t="s">
        <v>52</v>
      </c>
      <c r="S32">
        <v>90</v>
      </c>
      <c r="T32">
        <v>96</v>
      </c>
      <c r="U32">
        <v>104</v>
      </c>
    </row>
    <row r="33" spans="2:21" x14ac:dyDescent="0.25">
      <c r="B33" t="s">
        <v>51</v>
      </c>
      <c r="S33">
        <v>50</v>
      </c>
      <c r="T33">
        <v>56</v>
      </c>
      <c r="U33">
        <v>77</v>
      </c>
    </row>
    <row r="34" spans="2:21" x14ac:dyDescent="0.25">
      <c r="B34" t="s">
        <v>50</v>
      </c>
      <c r="S34">
        <v>183</v>
      </c>
      <c r="T34">
        <v>200</v>
      </c>
      <c r="U34">
        <v>223</v>
      </c>
    </row>
    <row r="35" spans="2:21" x14ac:dyDescent="0.25">
      <c r="B35" t="s">
        <v>49</v>
      </c>
      <c r="S35">
        <v>76</v>
      </c>
      <c r="T35">
        <v>70</v>
      </c>
      <c r="U35">
        <v>69</v>
      </c>
    </row>
    <row r="36" spans="2:21" x14ac:dyDescent="0.25">
      <c r="B36" t="s">
        <v>48</v>
      </c>
      <c r="S36">
        <v>211</v>
      </c>
      <c r="T36">
        <v>219</v>
      </c>
      <c r="U36">
        <v>232</v>
      </c>
    </row>
    <row r="37" spans="2:21" x14ac:dyDescent="0.25">
      <c r="B37" t="s">
        <v>47</v>
      </c>
      <c r="S37">
        <f>29+78</f>
        <v>107</v>
      </c>
      <c r="T37">
        <f>27+79</f>
        <v>106</v>
      </c>
      <c r="U37">
        <f>29+89</f>
        <v>118</v>
      </c>
    </row>
    <row r="38" spans="2:21" x14ac:dyDescent="0.25">
      <c r="B38" t="s">
        <v>46</v>
      </c>
      <c r="S38">
        <v>23</v>
      </c>
      <c r="T38">
        <v>29</v>
      </c>
      <c r="U38">
        <v>32</v>
      </c>
    </row>
    <row r="39" spans="2:21" s="7" customFormat="1" x14ac:dyDescent="0.25">
      <c r="B39" s="7" t="s">
        <v>53</v>
      </c>
      <c r="C39" s="8"/>
      <c r="S39" s="9">
        <f>SUM(S30:S38)</f>
        <v>2833</v>
      </c>
      <c r="T39" s="9">
        <f>SUM(T30:T38)</f>
        <v>3039</v>
      </c>
      <c r="U39" s="9">
        <f>SUM(U30:U38)</f>
        <v>3199</v>
      </c>
    </row>
    <row r="40" spans="2:21" s="7" customFormat="1" x14ac:dyDescent="0.25">
      <c r="C40" s="8"/>
      <c r="T40" s="9"/>
    </row>
    <row r="41" spans="2:21" x14ac:dyDescent="0.25">
      <c r="B41" t="s">
        <v>54</v>
      </c>
      <c r="S41">
        <v>30</v>
      </c>
      <c r="T41">
        <v>37</v>
      </c>
      <c r="U41">
        <v>25</v>
      </c>
    </row>
    <row r="42" spans="2:21" x14ac:dyDescent="0.25">
      <c r="B42" t="s">
        <v>55</v>
      </c>
      <c r="S42">
        <v>60</v>
      </c>
      <c r="T42">
        <v>44</v>
      </c>
      <c r="U42">
        <v>51</v>
      </c>
    </row>
    <row r="43" spans="2:21" x14ac:dyDescent="0.25">
      <c r="B43" t="s">
        <v>73</v>
      </c>
      <c r="S43">
        <v>80</v>
      </c>
      <c r="T43">
        <v>97</v>
      </c>
      <c r="U43">
        <v>123</v>
      </c>
    </row>
    <row r="44" spans="2:21" x14ac:dyDescent="0.25">
      <c r="B44" t="s">
        <v>56</v>
      </c>
      <c r="S44">
        <v>913</v>
      </c>
      <c r="T44" s="3">
        <v>1000</v>
      </c>
      <c r="U44" s="3">
        <v>1059</v>
      </c>
    </row>
    <row r="45" spans="2:21" x14ac:dyDescent="0.25">
      <c r="B45" t="s">
        <v>49</v>
      </c>
      <c r="S45">
        <v>29</v>
      </c>
      <c r="T45">
        <v>29</v>
      </c>
      <c r="U45">
        <v>31</v>
      </c>
    </row>
    <row r="46" spans="2:21" x14ac:dyDescent="0.25">
      <c r="B46" t="s">
        <v>41</v>
      </c>
      <c r="R46" s="3"/>
      <c r="S46" s="3">
        <v>1139</v>
      </c>
      <c r="T46" s="3">
        <v>1141</v>
      </c>
      <c r="U46" s="3">
        <v>1141</v>
      </c>
    </row>
    <row r="47" spans="2:21" x14ac:dyDescent="0.25">
      <c r="B47" t="s">
        <v>57</v>
      </c>
      <c r="S47">
        <v>93</v>
      </c>
      <c r="T47">
        <v>112</v>
      </c>
      <c r="U47">
        <v>116</v>
      </c>
    </row>
    <row r="48" spans="2:21" x14ac:dyDescent="0.25">
      <c r="B48" t="s">
        <v>58</v>
      </c>
      <c r="S48">
        <v>51</v>
      </c>
      <c r="T48" s="3">
        <v>46</v>
      </c>
      <c r="U48" s="3">
        <v>43</v>
      </c>
    </row>
    <row r="49" spans="2:21" x14ac:dyDescent="0.25">
      <c r="B49" t="s">
        <v>46</v>
      </c>
      <c r="S49">
        <v>10</v>
      </c>
      <c r="T49">
        <v>9</v>
      </c>
      <c r="U49">
        <v>10</v>
      </c>
    </row>
    <row r="50" spans="2:21" s="7" customFormat="1" x14ac:dyDescent="0.25">
      <c r="B50" s="7" t="s">
        <v>59</v>
      </c>
      <c r="C50" s="8"/>
      <c r="S50" s="7">
        <f>SUM(S41:S49)</f>
        <v>2405</v>
      </c>
      <c r="T50" s="7">
        <f>SUM(T41:T49)</f>
        <v>2515</v>
      </c>
      <c r="U50" s="7">
        <f>SUM(U41:U49)</f>
        <v>2599</v>
      </c>
    </row>
  </sheetData>
  <hyperlinks>
    <hyperlink ref="A1" location="Main!A1" display="Main" xr:uid="{82E25B95-9FA6-42AF-A0B1-437FD7BC972E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Garza</cp:lastModifiedBy>
  <cp:revision/>
  <dcterms:created xsi:type="dcterms:W3CDTF">2023-06-01T01:55:44Z</dcterms:created>
  <dcterms:modified xsi:type="dcterms:W3CDTF">2023-06-02T04:00:37Z</dcterms:modified>
  <cp:category/>
  <cp:contentStatus/>
</cp:coreProperties>
</file>