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garza/repos/Stock_Models/"/>
    </mc:Choice>
  </mc:AlternateContent>
  <xr:revisionPtr revIDLastSave="0" documentId="13_ncr:1_{E5D48F3A-CE05-5B41-8813-BF9808FA278E}" xr6:coauthVersionLast="47" xr6:coauthVersionMax="47" xr10:uidLastSave="{00000000-0000-0000-0000-000000000000}"/>
  <bookViews>
    <workbookView xWindow="20880" yWindow="500" windowWidth="15380" windowHeight="20980" activeTab="1" xr2:uid="{00000000-000D-0000-FFFF-FFFF00000000}"/>
  </bookViews>
  <sheets>
    <sheet name="Main" sheetId="1" r:id="rId1"/>
    <sheet name="Model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2" l="1"/>
  <c r="G6" i="2"/>
  <c r="H11" i="2"/>
  <c r="H6" i="2"/>
  <c r="I11" i="2"/>
  <c r="I6" i="2"/>
  <c r="N6" i="2"/>
  <c r="N11" i="2"/>
  <c r="N12" i="2" s="1"/>
  <c r="N15" i="2" s="1"/>
  <c r="N17" i="2" s="1"/>
  <c r="N19" i="2" s="1"/>
  <c r="N16" i="2"/>
  <c r="N14" i="2"/>
  <c r="N13" i="2"/>
  <c r="N10" i="2"/>
  <c r="N9" i="2"/>
  <c r="N8" i="2"/>
  <c r="N7" i="2"/>
  <c r="N5" i="2"/>
  <c r="N4" i="2"/>
  <c r="AA6" i="2"/>
  <c r="AA11" i="2"/>
  <c r="K11" i="2"/>
  <c r="K6" i="2"/>
  <c r="L11" i="2"/>
  <c r="L6" i="2"/>
  <c r="M11" i="2"/>
  <c r="M6" i="2"/>
  <c r="R19" i="2"/>
  <c r="R17" i="2"/>
  <c r="R15" i="2"/>
  <c r="R16" i="2"/>
  <c r="R14" i="2"/>
  <c r="R13" i="2"/>
  <c r="R11" i="2"/>
  <c r="R12" i="2" s="1"/>
  <c r="R10" i="2"/>
  <c r="R9" i="2"/>
  <c r="R8" i="2"/>
  <c r="R7" i="2"/>
  <c r="R6" i="2"/>
  <c r="R5" i="2"/>
  <c r="R4" i="2"/>
  <c r="AB17" i="2"/>
  <c r="AC17" i="2"/>
  <c r="AB11" i="2"/>
  <c r="AB6" i="2"/>
  <c r="AC19" i="2"/>
  <c r="AC12" i="2"/>
  <c r="AC11" i="2"/>
  <c r="AC15" i="2" s="1"/>
  <c r="AC6" i="2"/>
  <c r="O11" i="2"/>
  <c r="O6" i="2"/>
  <c r="S11" i="2"/>
  <c r="S6" i="2"/>
  <c r="P11" i="2"/>
  <c r="P6" i="2"/>
  <c r="T19" i="2"/>
  <c r="T17" i="2"/>
  <c r="T6" i="2"/>
  <c r="T11" i="2"/>
  <c r="T12" i="2" s="1"/>
  <c r="Q11" i="2"/>
  <c r="Q6" i="2"/>
  <c r="Q12" i="2" s="1"/>
  <c r="Q15" i="2" s="1"/>
  <c r="Q17" i="2" s="1"/>
  <c r="Q19" i="2" s="1"/>
  <c r="U11" i="2"/>
  <c r="U6" i="2"/>
  <c r="K6" i="1"/>
  <c r="K5" i="1"/>
  <c r="K4" i="1"/>
  <c r="AB1" i="2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K3" i="1"/>
  <c r="G12" i="2" l="1"/>
  <c r="G15" i="2" s="1"/>
  <c r="G17" i="2" s="1"/>
  <c r="G19" i="2" s="1"/>
  <c r="H12" i="2"/>
  <c r="H15" i="2" s="1"/>
  <c r="H17" i="2" s="1"/>
  <c r="H19" i="2" s="1"/>
  <c r="I12" i="2"/>
  <c r="I15" i="2" s="1"/>
  <c r="I17" i="2" s="1"/>
  <c r="I19" i="2" s="1"/>
  <c r="AA12" i="2"/>
  <c r="AA15" i="2" s="1"/>
  <c r="AA17" i="2" s="1"/>
  <c r="AA19" i="2" s="1"/>
  <c r="K12" i="2"/>
  <c r="K15" i="2" s="1"/>
  <c r="K17" i="2" s="1"/>
  <c r="K19" i="2" s="1"/>
  <c r="L12" i="2"/>
  <c r="L15" i="2" s="1"/>
  <c r="L17" i="2" s="1"/>
  <c r="L19" i="2" s="1"/>
  <c r="M12" i="2"/>
  <c r="M15" i="2" s="1"/>
  <c r="M17" i="2" s="1"/>
  <c r="M19" i="2" s="1"/>
  <c r="AB12" i="2"/>
  <c r="AB15" i="2" s="1"/>
  <c r="AB19" i="2" s="1"/>
  <c r="O12" i="2"/>
  <c r="O15" i="2" s="1"/>
  <c r="O17" i="2" s="1"/>
  <c r="O19" i="2" s="1"/>
  <c r="S12" i="2"/>
  <c r="S15" i="2" s="1"/>
  <c r="S17" i="2" s="1"/>
  <c r="S19" i="2" s="1"/>
  <c r="P12" i="2"/>
  <c r="P15" i="2" s="1"/>
  <c r="P17" i="2" s="1"/>
  <c r="P19" i="2" s="1"/>
  <c r="T15" i="2"/>
  <c r="U12" i="2"/>
  <c r="U15" i="2" s="1"/>
  <c r="U17" i="2" s="1"/>
  <c r="U19" i="2" s="1"/>
  <c r="M6" i="1"/>
  <c r="AS30" i="2"/>
  <c r="AS31" i="2" s="1"/>
  <c r="AS32" i="2" s="1"/>
</calcChain>
</file>

<file path=xl/sharedStrings.xml><?xml version="1.0" encoding="utf-8"?>
<sst xmlns="http://schemas.openxmlformats.org/spreadsheetml/2006/main" count="49" uniqueCount="48">
  <si>
    <t>Model</t>
  </si>
  <si>
    <t>Main</t>
  </si>
  <si>
    <t>Shares</t>
  </si>
  <si>
    <t>Price</t>
  </si>
  <si>
    <t>MC</t>
  </si>
  <si>
    <t>Cash</t>
  </si>
  <si>
    <t>Debt</t>
  </si>
  <si>
    <t>EV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</si>
  <si>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</si>
  <si>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</si>
  <si>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</si>
  <si>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</si>
  <si>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</si>
  <si>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</si>
  <si>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</si>
  <si>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</si>
  <si>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</si>
  <si>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</si>
  <si>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</si>
  <si>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</si>
  <si>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</si>
  <si>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</si>
  <si>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</si>
  <si>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Q422</t>
  </si>
  <si>
    <t>Q123</t>
  </si>
  <si>
    <t>Q223</t>
  </si>
  <si>
    <t>Q323</t>
  </si>
  <si>
    <t>Q423</t>
  </si>
  <si>
    <t>Revenue</t>
  </si>
  <si>
    <t>COGS</t>
  </si>
  <si>
    <t>Gross Profit</t>
  </si>
  <si>
    <t>S&amp;M</t>
  </si>
  <si>
    <t>R&amp;D</t>
  </si>
  <si>
    <t>G&amp;A</t>
  </si>
  <si>
    <t>Operating Expense</t>
  </si>
  <si>
    <t>Operating Income</t>
  </si>
  <si>
    <t>Pretax Income</t>
  </si>
  <si>
    <t>EPS</t>
  </si>
  <si>
    <t>Other</t>
  </si>
  <si>
    <t>Discount</t>
  </si>
  <si>
    <t>Maturity</t>
  </si>
  <si>
    <t>NPV</t>
  </si>
  <si>
    <t>FVE</t>
  </si>
  <si>
    <t>Value?</t>
  </si>
  <si>
    <t>Operations</t>
  </si>
  <si>
    <t>Interest Expense</t>
  </si>
  <si>
    <t>Taxes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</si>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</sst>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1"/>
    <xf numFmtId="1" fontId="0" fillId="0" borderId="0" xfId="0" applyNumberFormat="1"/>
    <xf numFmtId="3" fontId="0" fillId="0" borderId="0" xfId="0" applyNumberFormat="1"/>
    <xf numFmtId="0" fontId="3" fillId="0" borderId="0" xfId="0" applyFont="1"/>
    <xf numFmtId="14" fontId="0" fillId="0" borderId="0" xfId="0" applyNumberFormat="1"/>
    <xf numFmtId="2" fontId="0" fillId="0" borderId="0" xfId="0" applyNumberFormat="1"/>
    <xf numFmtId="0" fontId="1" fillId="0" borderId="0" xfId="0" applyFont="1"/>
    <xf numFmtId="0" fontId="4" fillId="0" borderId="0" xfId="0" applyFont="1"/>
    <xf numFmtId="3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9" fontId="0" fillId="0" borderId="0" xfId="0" applyNumberFormat="1"/>
    <xf numFmtId="10" fontId="0" fillId="0" borderId="0" xfId="0" applyNumberFormat="1"/>
    <xf numFmtId="3" fontId="0" fillId="0" borderId="0" xfId="0" applyNumberFormat="1" applyFont="1"/>
    <xf numFmtId="3" fontId="5" fillId="0" borderId="0" xfId="0" applyNumberFormat="1" applyFont="1"/>
    <xf numFmtId="3" fontId="6" fillId="0" borderId="0" xfId="0" applyNumberFormat="1" applyFont="1"/>
    <xf numFmtId="0" fontId="5" fillId="0" borderId="0" xfId="0" applyFont="1"/>
    <xf numFmtId="2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Quarterly Profit Trend</a:t>
            </a:r>
          </a:p>
        </c:rich>
      </c:tx>
      <c:layout>
        <c:manualLayout>
          <c:xMode val="edge"/>
          <c:yMode val="edge"/>
          <c:x val="0.42518793647925129"/>
          <c:y val="9.48616522061434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528994258616934E-2"/>
          <c:y val="1.1636196683477292E-2"/>
          <c:w val="0.96471007033241785"/>
          <c:h val="0.9223207168304159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Model!$C$1:$U$1</c:f>
              <c:strCache>
                <c:ptCount val="19"/>
                <c:pt idx="0">
                  <c:v>Q119</c:v>
                </c:pt>
                <c:pt idx="1">
                  <c:v>Q219</c:v>
                </c:pt>
                <c:pt idx="2">
                  <c:v>Q319</c:v>
                </c:pt>
                <c:pt idx="3">
                  <c:v>Q419</c:v>
                </c:pt>
                <c:pt idx="4">
                  <c:v>Q120</c:v>
                </c:pt>
                <c:pt idx="5">
                  <c:v>Q220</c:v>
                </c:pt>
                <c:pt idx="6">
                  <c:v>Q320</c:v>
                </c:pt>
                <c:pt idx="7">
                  <c:v>Q420</c:v>
                </c:pt>
                <c:pt idx="8">
                  <c:v>Q121</c:v>
                </c:pt>
                <c:pt idx="9">
                  <c:v>Q221</c:v>
                </c:pt>
                <c:pt idx="10">
                  <c:v>Q321</c:v>
                </c:pt>
                <c:pt idx="11">
                  <c:v>Q421</c:v>
                </c:pt>
                <c:pt idx="12">
                  <c:v>Q122</c:v>
                </c:pt>
                <c:pt idx="13">
                  <c:v>Q222</c:v>
                </c:pt>
                <c:pt idx="14">
                  <c:v>Q322</c:v>
                </c:pt>
                <c:pt idx="15">
                  <c:v>Q422</c:v>
                </c:pt>
                <c:pt idx="16">
                  <c:v>Q123</c:v>
                </c:pt>
                <c:pt idx="17">
                  <c:v>Q223</c:v>
                </c:pt>
                <c:pt idx="18">
                  <c:v>Q323</c:v>
                </c:pt>
              </c:strCache>
            </c:strRef>
          </c:cat>
          <c:val>
            <c:numRef>
              <c:f>Model!$C$16:$U$16</c:f>
              <c:numCache>
                <c:formatCode>#,##0</c:formatCode>
                <c:ptCount val="19"/>
                <c:pt idx="4">
                  <c:v>-242</c:v>
                </c:pt>
                <c:pt idx="5">
                  <c:v>4</c:v>
                </c:pt>
                <c:pt idx="6">
                  <c:v>23</c:v>
                </c:pt>
                <c:pt idx="8">
                  <c:v>185</c:v>
                </c:pt>
                <c:pt idx="9">
                  <c:v>-479</c:v>
                </c:pt>
                <c:pt idx="10">
                  <c:v>-101</c:v>
                </c:pt>
                <c:pt idx="11">
                  <c:v>-97</c:v>
                </c:pt>
                <c:pt idx="12">
                  <c:v>-232</c:v>
                </c:pt>
                <c:pt idx="13">
                  <c:v>77</c:v>
                </c:pt>
                <c:pt idx="14">
                  <c:v>58</c:v>
                </c:pt>
                <c:pt idx="15">
                  <c:v>-84</c:v>
                </c:pt>
                <c:pt idx="16">
                  <c:v>55</c:v>
                </c:pt>
                <c:pt idx="17">
                  <c:v>65</c:v>
                </c:pt>
                <c:pt idx="18">
                  <c:v>-40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B3-4B8E-A775-351FB13E1C8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39195279"/>
        <c:axId val="939186639"/>
      </c:lineChart>
      <c:dateAx>
        <c:axId val="939195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186639"/>
        <c:crosses val="autoZero"/>
        <c:auto val="0"/>
        <c:lblOffset val="100"/>
        <c:baseTimeUnit val="days"/>
      </c:dateAx>
      <c:valAx>
        <c:axId val="939186639"/>
        <c:scaling>
          <c:orientation val="minMax"/>
          <c:max val="0"/>
          <c:min val="-10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195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80818</xdr:rowOff>
    </xdr:from>
    <xdr:to>
      <xdr:col>21</xdr:col>
      <xdr:colOff>48487</xdr:colOff>
      <xdr:row>64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3EDD769-AD38-5D52-2127-3FFD08C057B2}"/>
            </a:ext>
          </a:extLst>
        </xdr:cNvPr>
        <xdr:cNvCxnSpPr/>
      </xdr:nvCxnSpPr>
      <xdr:spPr>
        <a:xfrm>
          <a:off x="16198273" y="80818"/>
          <a:ext cx="48487" cy="122843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0</xdr:row>
      <xdr:rowOff>0</xdr:rowOff>
    </xdr:from>
    <xdr:to>
      <xdr:col>29</xdr:col>
      <xdr:colOff>0</xdr:colOff>
      <xdr:row>65</xdr:row>
      <xdr:rowOff>47625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C696793B-9BAB-2746-DADD-EF5F7B43DCF2}"/>
            </a:ext>
          </a:extLst>
        </xdr:cNvPr>
        <xdr:cNvCxnSpPr/>
      </xdr:nvCxnSpPr>
      <xdr:spPr>
        <a:xfrm>
          <a:off x="16821150" y="0"/>
          <a:ext cx="0" cy="10525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8660</xdr:colOff>
      <xdr:row>55</xdr:row>
      <xdr:rowOff>97415</xdr:rowOff>
    </xdr:from>
    <xdr:to>
      <xdr:col>52</xdr:col>
      <xdr:colOff>371259</xdr:colOff>
      <xdr:row>84</xdr:row>
      <xdr:rowOff>155865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B9DDB5-F1DF-4284-8D87-C7D8C4D7E2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zoomScale="150" workbookViewId="0"/>
  </sheetViews>
  <sheetFormatPr baseColWidth="10" defaultColWidth="8.83203125" defaultRowHeight="15" x14ac:dyDescent="0.2"/>
  <cols>
    <col min="1" max="1" width="6.6640625" bestFit="1" customWidth="1"/>
  </cols>
  <sheetData>
    <row r="1" spans="1:13" x14ac:dyDescent="0.2">
      <c r="A1" s="1" t="s">
        <v>0</v>
      </c>
      <c r="J1" t="s">
        <v>3</v>
      </c>
      <c r="K1">
        <v>65.11</v>
      </c>
    </row>
    <row r="2" spans="1:13" x14ac:dyDescent="0.2">
      <c r="J2" t="s">
        <v>2</v>
      </c>
      <c r="K2">
        <v>2057</v>
      </c>
    </row>
    <row r="3" spans="1:13" x14ac:dyDescent="0.2">
      <c r="J3" t="s">
        <v>4</v>
      </c>
      <c r="K3" s="3">
        <f>K2*K1</f>
        <v>133931.26999999999</v>
      </c>
      <c r="L3" s="3"/>
    </row>
    <row r="4" spans="1:13" x14ac:dyDescent="0.2">
      <c r="J4" t="s">
        <v>5</v>
      </c>
      <c r="K4" s="3">
        <f>4208+103</f>
        <v>4311</v>
      </c>
    </row>
    <row r="5" spans="1:13" x14ac:dyDescent="0.2">
      <c r="J5" t="s">
        <v>6</v>
      </c>
      <c r="K5">
        <f>9265</f>
        <v>9265</v>
      </c>
    </row>
    <row r="6" spans="1:13" x14ac:dyDescent="0.2">
      <c r="J6" t="s">
        <v>7</v>
      </c>
      <c r="K6" s="3">
        <f>K3-K4+K5</f>
        <v>138885.26999999999</v>
      </c>
      <c r="M6">
        <f>K6/K3</f>
        <v>1.0369891213605307</v>
      </c>
    </row>
    <row r="8" spans="1:13" ht="16" thickBot="1" x14ac:dyDescent="0.25"/>
    <row r="9" spans="1:13" x14ac:dyDescent="0.2">
      <c r="C9" s="10"/>
      <c r="D9" s="11"/>
      <c r="E9" s="11"/>
      <c r="F9" s="11"/>
      <c r="G9" s="11"/>
      <c r="H9" s="12"/>
    </row>
    <row r="10" spans="1:13" x14ac:dyDescent="0.2">
      <c r="C10" s="13"/>
      <c r="H10" s="14"/>
    </row>
    <row r="11" spans="1:13" x14ac:dyDescent="0.2">
      <c r="C11" s="13"/>
      <c r="H11" s="14"/>
    </row>
    <row r="12" spans="1:13" x14ac:dyDescent="0.2">
      <c r="C12" s="13"/>
      <c r="H12" s="14"/>
    </row>
    <row r="13" spans="1:13" ht="16" thickBot="1" x14ac:dyDescent="0.25">
      <c r="C13" s="15"/>
      <c r="D13" s="16"/>
      <c r="E13" s="16"/>
      <c r="F13" s="16"/>
      <c r="G13" s="16"/>
      <c r="H13" s="17"/>
    </row>
    <row r="19" spans="6:6" x14ac:dyDescent="0.2">
      <c r="F19" s="7"/>
    </row>
  </sheetData>
  <hyperlinks>
    <hyperlink ref="A1" location="Model!A1" display="Model" xr:uid="{6A352377-8633-43BC-9942-166A6938E237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53B0-CC7A-4D38-8B43-AB607B5A39F2}">
  <dimension ref="A1:QA51"/>
  <sheetViews>
    <sheetView tabSelected="1" zoomScale="110" zoomScaleNormal="11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28" sqref="I28"/>
    </sheetView>
  </sheetViews>
  <sheetFormatPr baseColWidth="10" defaultColWidth="8.83203125" defaultRowHeight="15" x14ac:dyDescent="0.2"/>
  <cols>
    <col min="1" max="1" width="5.5" bestFit="1" customWidth="1"/>
    <col min="2" max="2" width="20.1640625" bestFit="1" customWidth="1"/>
    <col min="3" max="3" width="9.6640625" style="4" bestFit="1" customWidth="1"/>
    <col min="4" max="10" width="9.6640625" bestFit="1" customWidth="1"/>
    <col min="11" max="11" width="10.6640625" bestFit="1" customWidth="1"/>
    <col min="12" max="14" width="9.6640625" bestFit="1" customWidth="1"/>
    <col min="15" max="15" width="10.6640625" bestFit="1" customWidth="1"/>
    <col min="16" max="18" width="9.6640625" bestFit="1" customWidth="1"/>
    <col min="19" max="19" width="10.6640625" bestFit="1" customWidth="1"/>
    <col min="20" max="22" width="9.6640625" bestFit="1" customWidth="1"/>
  </cols>
  <sheetData>
    <row r="1" spans="1:443" x14ac:dyDescent="0.2">
      <c r="A1" s="1" t="s">
        <v>1</v>
      </c>
      <c r="B1" s="1"/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Y1">
        <v>2018</v>
      </c>
      <c r="Z1">
        <v>2019</v>
      </c>
      <c r="AA1">
        <v>2020</v>
      </c>
      <c r="AB1">
        <f>AA1+1</f>
        <v>2021</v>
      </c>
      <c r="AC1">
        <f t="shared" ref="AC1:AN1" si="0">AB1+1</f>
        <v>2022</v>
      </c>
      <c r="AD1">
        <f t="shared" si="0"/>
        <v>2023</v>
      </c>
      <c r="AE1">
        <f t="shared" si="0"/>
        <v>2024</v>
      </c>
      <c r="AF1">
        <f t="shared" si="0"/>
        <v>2025</v>
      </c>
      <c r="AG1">
        <f t="shared" si="0"/>
        <v>2026</v>
      </c>
      <c r="AH1">
        <f t="shared" si="0"/>
        <v>2027</v>
      </c>
      <c r="AI1">
        <f t="shared" si="0"/>
        <v>2028</v>
      </c>
      <c r="AJ1">
        <f t="shared" si="0"/>
        <v>2029</v>
      </c>
      <c r="AK1">
        <f t="shared" si="0"/>
        <v>2030</v>
      </c>
      <c r="AL1">
        <f t="shared" si="0"/>
        <v>2031</v>
      </c>
      <c r="AM1">
        <f t="shared" si="0"/>
        <v>2032</v>
      </c>
      <c r="AN1">
        <f t="shared" si="0"/>
        <v>2033</v>
      </c>
    </row>
    <row r="2" spans="1:443" x14ac:dyDescent="0.2">
      <c r="A2" s="1"/>
      <c r="B2" s="1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443" x14ac:dyDescent="0.2">
      <c r="A3" s="1"/>
      <c r="B3" s="1"/>
      <c r="C3"/>
      <c r="T3" s="5"/>
      <c r="AC3" s="3"/>
    </row>
    <row r="4" spans="1:443" x14ac:dyDescent="0.2">
      <c r="B4" t="s">
        <v>28</v>
      </c>
      <c r="C4" s="3"/>
      <c r="D4" s="3"/>
      <c r="E4" s="3"/>
      <c r="F4" s="3"/>
      <c r="G4">
        <v>3248</v>
      </c>
      <c r="H4">
        <v>1913</v>
      </c>
      <c r="I4">
        <v>2813</v>
      </c>
      <c r="J4" s="3"/>
      <c r="K4">
        <v>2903</v>
      </c>
      <c r="L4" s="3">
        <v>3229</v>
      </c>
      <c r="M4" s="3">
        <v>4845</v>
      </c>
      <c r="N4" s="3">
        <f>AB4-M4-L4-K4</f>
        <v>6478</v>
      </c>
      <c r="O4" s="3">
        <v>6854</v>
      </c>
      <c r="P4" s="3">
        <v>8073</v>
      </c>
      <c r="Q4" s="3">
        <v>8343</v>
      </c>
      <c r="R4" s="3">
        <f>AC4-Q4-P4-O4</f>
        <v>8607</v>
      </c>
      <c r="S4" s="3">
        <v>8823</v>
      </c>
      <c r="T4" s="3">
        <v>9230</v>
      </c>
      <c r="U4" s="3">
        <v>9292</v>
      </c>
      <c r="V4" s="3"/>
      <c r="Z4" s="3"/>
      <c r="AA4" s="21">
        <v>11139</v>
      </c>
      <c r="AB4" s="21">
        <v>17455</v>
      </c>
      <c r="AC4" s="21">
        <v>31877</v>
      </c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43" x14ac:dyDescent="0.2">
      <c r="B5" t="s">
        <v>29</v>
      </c>
      <c r="C5" s="3"/>
      <c r="D5" s="3"/>
      <c r="E5" s="3"/>
      <c r="F5" s="3"/>
      <c r="G5" s="3">
        <v>1491</v>
      </c>
      <c r="H5" s="3">
        <v>924</v>
      </c>
      <c r="I5" s="3">
        <v>1298</v>
      </c>
      <c r="J5" s="3"/>
      <c r="K5" s="3">
        <v>1710</v>
      </c>
      <c r="L5" s="3">
        <v>2099</v>
      </c>
      <c r="M5" s="3">
        <v>2438</v>
      </c>
      <c r="N5" s="3">
        <f>AB5-M5-L5-K5</f>
        <v>3104</v>
      </c>
      <c r="O5" s="3">
        <v>4026</v>
      </c>
      <c r="P5" s="3">
        <v>5153</v>
      </c>
      <c r="Q5" s="3">
        <v>5173</v>
      </c>
      <c r="R5" s="3">
        <f>AC5-Q5-P5-O5</f>
        <v>5307</v>
      </c>
      <c r="S5" s="20">
        <v>5259</v>
      </c>
      <c r="T5" s="3">
        <v>5515</v>
      </c>
      <c r="U5" s="3">
        <v>5626</v>
      </c>
      <c r="V5" s="3"/>
      <c r="AA5" s="21">
        <v>5154</v>
      </c>
      <c r="AB5" s="21">
        <v>9351</v>
      </c>
      <c r="AC5" s="21">
        <v>19659</v>
      </c>
    </row>
    <row r="6" spans="1:443" s="7" customFormat="1" x14ac:dyDescent="0.2">
      <c r="B6" s="7" t="s">
        <v>30</v>
      </c>
      <c r="C6" s="9"/>
      <c r="D6" s="9"/>
      <c r="E6" s="9"/>
      <c r="F6" s="9"/>
      <c r="G6" s="9">
        <f>G4-G5</f>
        <v>1757</v>
      </c>
      <c r="H6" s="9">
        <f>H4-H5</f>
        <v>989</v>
      </c>
      <c r="I6" s="9">
        <f>I4-I5</f>
        <v>1515</v>
      </c>
      <c r="J6" s="9"/>
      <c r="K6" s="9">
        <f>K4-K5</f>
        <v>1193</v>
      </c>
      <c r="L6" s="9">
        <f>L4-L5</f>
        <v>1130</v>
      </c>
      <c r="M6" s="9">
        <f>M4-M5</f>
        <v>2407</v>
      </c>
      <c r="N6" s="9">
        <f>N4-N5</f>
        <v>3374</v>
      </c>
      <c r="O6" s="9">
        <f>O4-O5</f>
        <v>2828</v>
      </c>
      <c r="P6" s="9">
        <f>P4-P5</f>
        <v>2920</v>
      </c>
      <c r="Q6" s="9">
        <f>Q4-Q5</f>
        <v>3170</v>
      </c>
      <c r="R6" s="9">
        <f>R4-R5</f>
        <v>3300</v>
      </c>
      <c r="S6" s="9">
        <f>S4-S5</f>
        <v>3564</v>
      </c>
      <c r="T6" s="9">
        <f>T4-T5</f>
        <v>3715</v>
      </c>
      <c r="U6" s="9">
        <f>U4-U5</f>
        <v>3666</v>
      </c>
      <c r="V6" s="9"/>
      <c r="AA6" s="22">
        <f>AA4-AA5</f>
        <v>5985</v>
      </c>
      <c r="AB6" s="22">
        <f>AB4-AB5</f>
        <v>8104</v>
      </c>
      <c r="AC6" s="22">
        <f>AC4-AC5</f>
        <v>12218</v>
      </c>
    </row>
    <row r="7" spans="1:443" s="7" customFormat="1" x14ac:dyDescent="0.2">
      <c r="B7" t="s">
        <v>44</v>
      </c>
      <c r="C7" s="9"/>
      <c r="D7" s="9"/>
      <c r="E7" s="9"/>
      <c r="F7" s="9"/>
      <c r="G7" s="3">
        <v>503</v>
      </c>
      <c r="H7" s="3">
        <v>582</v>
      </c>
      <c r="I7" s="3">
        <v>365</v>
      </c>
      <c r="J7" s="9"/>
      <c r="K7" s="3">
        <v>423</v>
      </c>
      <c r="L7" s="3">
        <v>432</v>
      </c>
      <c r="M7" s="3">
        <v>475</v>
      </c>
      <c r="N7" s="3">
        <f t="shared" ref="N7:N10" si="1">AB7-M7-L7-K7</f>
        <v>547</v>
      </c>
      <c r="O7" s="3">
        <v>574</v>
      </c>
      <c r="P7" s="3">
        <v>617</v>
      </c>
      <c r="Q7" s="3">
        <v>617</v>
      </c>
      <c r="R7" s="3">
        <f t="shared" ref="R7:R10" si="2">AC7-Q7-P7-O7</f>
        <v>605</v>
      </c>
      <c r="S7" s="3">
        <v>640</v>
      </c>
      <c r="T7" s="3">
        <v>664</v>
      </c>
      <c r="U7" s="3">
        <v>683</v>
      </c>
      <c r="V7" s="9"/>
      <c r="Z7" s="9"/>
      <c r="AA7" s="21">
        <v>1819</v>
      </c>
      <c r="AB7" s="21">
        <v>1877</v>
      </c>
      <c r="AC7" s="21">
        <v>2413</v>
      </c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</row>
    <row r="8" spans="1:443" x14ac:dyDescent="0.2">
      <c r="B8" t="s">
        <v>31</v>
      </c>
      <c r="C8" s="3"/>
      <c r="D8" s="3"/>
      <c r="E8" s="3"/>
      <c r="F8" s="3"/>
      <c r="G8" s="3">
        <v>885</v>
      </c>
      <c r="H8" s="3">
        <v>736</v>
      </c>
      <c r="I8" s="3">
        <v>924</v>
      </c>
      <c r="J8" s="3"/>
      <c r="K8" s="3">
        <v>1103</v>
      </c>
      <c r="L8" s="3">
        <v>1256</v>
      </c>
      <c r="M8" s="3">
        <v>1168</v>
      </c>
      <c r="N8" s="3">
        <f t="shared" si="1"/>
        <v>1262</v>
      </c>
      <c r="O8" s="3">
        <v>1263</v>
      </c>
      <c r="P8" s="3">
        <v>1218</v>
      </c>
      <c r="Q8" s="3">
        <v>1153</v>
      </c>
      <c r="R8" s="3">
        <f t="shared" si="2"/>
        <v>1122</v>
      </c>
      <c r="S8" s="3">
        <v>1262</v>
      </c>
      <c r="T8" s="3">
        <v>1218</v>
      </c>
      <c r="U8" s="3">
        <v>941</v>
      </c>
      <c r="AA8" s="21">
        <v>3583</v>
      </c>
      <c r="AB8" s="21">
        <v>4789</v>
      </c>
      <c r="AC8" s="21">
        <v>4756</v>
      </c>
    </row>
    <row r="9" spans="1:443" x14ac:dyDescent="0.2">
      <c r="B9" t="s">
        <v>32</v>
      </c>
      <c r="C9" s="3"/>
      <c r="D9" s="3"/>
      <c r="E9" s="3"/>
      <c r="F9" s="3"/>
      <c r="G9" s="3">
        <v>645</v>
      </c>
      <c r="H9" s="3">
        <v>584</v>
      </c>
      <c r="I9" s="3">
        <v>493</v>
      </c>
      <c r="J9" s="3"/>
      <c r="K9" s="3">
        <v>515</v>
      </c>
      <c r="L9" s="3">
        <v>488</v>
      </c>
      <c r="M9" s="3">
        <v>493</v>
      </c>
      <c r="N9" s="3">
        <f t="shared" si="1"/>
        <v>558</v>
      </c>
      <c r="O9" s="3">
        <v>587</v>
      </c>
      <c r="P9" s="3">
        <v>704</v>
      </c>
      <c r="Q9" s="3">
        <v>760</v>
      </c>
      <c r="R9" s="3">
        <f t="shared" si="2"/>
        <v>747</v>
      </c>
      <c r="S9" s="3">
        <v>775</v>
      </c>
      <c r="T9" s="3">
        <v>808</v>
      </c>
      <c r="U9" s="3">
        <v>797</v>
      </c>
      <c r="AA9" s="21">
        <v>2205</v>
      </c>
      <c r="AB9" s="21">
        <v>2054</v>
      </c>
      <c r="AC9" s="21">
        <v>2798</v>
      </c>
    </row>
    <row r="10" spans="1:443" x14ac:dyDescent="0.2">
      <c r="B10" t="s">
        <v>33</v>
      </c>
      <c r="C10" s="3"/>
      <c r="D10" s="3"/>
      <c r="E10" s="3"/>
      <c r="F10" s="3"/>
      <c r="G10" s="3">
        <v>859</v>
      </c>
      <c r="H10" s="3">
        <v>565</v>
      </c>
      <c r="I10" s="3">
        <v>711</v>
      </c>
      <c r="J10" s="3"/>
      <c r="K10" s="3">
        <v>464</v>
      </c>
      <c r="L10" s="3">
        <v>616</v>
      </c>
      <c r="M10" s="3">
        <v>625</v>
      </c>
      <c r="N10" s="3">
        <f t="shared" si="1"/>
        <v>611</v>
      </c>
      <c r="O10" s="3">
        <v>632</v>
      </c>
      <c r="P10" s="3">
        <v>851</v>
      </c>
      <c r="Q10" s="3">
        <v>908</v>
      </c>
      <c r="R10" s="3">
        <f t="shared" si="2"/>
        <v>745</v>
      </c>
      <c r="S10" s="3">
        <v>942</v>
      </c>
      <c r="T10" s="3">
        <v>491</v>
      </c>
      <c r="U10" s="3">
        <v>646</v>
      </c>
      <c r="AA10" s="21">
        <v>2666</v>
      </c>
      <c r="AB10" s="21">
        <v>2316</v>
      </c>
      <c r="AC10" s="21">
        <v>3136</v>
      </c>
    </row>
    <row r="11" spans="1:443" x14ac:dyDescent="0.2">
      <c r="B11" t="s">
        <v>34</v>
      </c>
      <c r="C11" s="3"/>
      <c r="D11" s="3"/>
      <c r="E11" s="3"/>
      <c r="F11" s="3"/>
      <c r="G11" s="3">
        <f>SUM(G7:G10)</f>
        <v>2892</v>
      </c>
      <c r="H11" s="3">
        <f>SUM(H7:H10)</f>
        <v>2467</v>
      </c>
      <c r="I11" s="3">
        <f>SUM(I7:I10)</f>
        <v>2493</v>
      </c>
      <c r="J11" s="3"/>
      <c r="K11" s="3">
        <f>SUM(K7:K10)</f>
        <v>2505</v>
      </c>
      <c r="L11" s="3">
        <f>SUM(L7:L10)</f>
        <v>2792</v>
      </c>
      <c r="M11" s="3">
        <f>SUM(M7:M10)</f>
        <v>2761</v>
      </c>
      <c r="N11" s="3">
        <f>SUM(N7:N10)</f>
        <v>2978</v>
      </c>
      <c r="O11" s="3">
        <f>SUM(O7:O10)</f>
        <v>3056</v>
      </c>
      <c r="P11" s="3">
        <f>SUM(P7:P10)</f>
        <v>3390</v>
      </c>
      <c r="Q11" s="3">
        <f>SUM(Q7:Q10)</f>
        <v>3438</v>
      </c>
      <c r="R11" s="3">
        <f>SUM(R7:R10)</f>
        <v>3219</v>
      </c>
      <c r="S11" s="3">
        <f>SUM(S7:S10)</f>
        <v>3619</v>
      </c>
      <c r="T11" s="3">
        <f>SUM(T7:T10)</f>
        <v>3181</v>
      </c>
      <c r="U11" s="3">
        <f>SUM(U7:U10)</f>
        <v>3067</v>
      </c>
      <c r="Z11" s="3"/>
      <c r="AA11" s="21">
        <f>SUM(AA7:AA10)</f>
        <v>10273</v>
      </c>
      <c r="AB11" s="21">
        <f>SUM(AB7:AB10)</f>
        <v>11036</v>
      </c>
      <c r="AC11" s="21">
        <f>SUM(AC7:AC10)</f>
        <v>13103</v>
      </c>
    </row>
    <row r="12" spans="1:443" x14ac:dyDescent="0.2">
      <c r="B12" t="s">
        <v>35</v>
      </c>
      <c r="C12" s="3"/>
      <c r="D12" s="3"/>
      <c r="E12" s="3"/>
      <c r="F12" s="3"/>
      <c r="G12" s="3">
        <f>G6-G11</f>
        <v>-1135</v>
      </c>
      <c r="H12" s="3">
        <f>H6-H11</f>
        <v>-1478</v>
      </c>
      <c r="I12" s="3">
        <f>I6-I11</f>
        <v>-978</v>
      </c>
      <c r="J12" s="3"/>
      <c r="K12" s="3">
        <f>K6-K11</f>
        <v>-1312</v>
      </c>
      <c r="L12" s="3">
        <f>L6-L11</f>
        <v>-1662</v>
      </c>
      <c r="M12" s="3">
        <f>M6-M11</f>
        <v>-354</v>
      </c>
      <c r="N12" s="3">
        <f>N6-N11</f>
        <v>396</v>
      </c>
      <c r="O12" s="3">
        <f>O6-O11</f>
        <v>-228</v>
      </c>
      <c r="P12" s="3">
        <f>P6-P11</f>
        <v>-470</v>
      </c>
      <c r="Q12" s="3">
        <f>Q6-Q11</f>
        <v>-268</v>
      </c>
      <c r="R12" s="3">
        <f>R6-R11</f>
        <v>81</v>
      </c>
      <c r="S12" s="3">
        <f>S6-S11</f>
        <v>-55</v>
      </c>
      <c r="T12" s="3">
        <f>T6-T11</f>
        <v>534</v>
      </c>
      <c r="U12" s="3">
        <f>U6-U11</f>
        <v>599</v>
      </c>
      <c r="V12" s="3"/>
      <c r="Z12" s="3"/>
      <c r="AA12" s="21">
        <f>AA6-AA11</f>
        <v>-4288</v>
      </c>
      <c r="AB12" s="21">
        <f>AB6-AB11</f>
        <v>-2932</v>
      </c>
      <c r="AC12" s="21">
        <f>AC6-AC11</f>
        <v>-885</v>
      </c>
      <c r="AD12" s="3"/>
    </row>
    <row r="13" spans="1:443" x14ac:dyDescent="0.2">
      <c r="B13" t="s">
        <v>45</v>
      </c>
      <c r="C13" s="3"/>
      <c r="D13" s="3"/>
      <c r="E13" s="3"/>
      <c r="F13" s="3"/>
      <c r="G13" s="3">
        <v>118</v>
      </c>
      <c r="H13" s="3">
        <v>110</v>
      </c>
      <c r="I13" s="3">
        <v>-112</v>
      </c>
      <c r="J13" s="3"/>
      <c r="K13" s="3">
        <v>115</v>
      </c>
      <c r="L13" s="3">
        <v>115</v>
      </c>
      <c r="M13" s="3">
        <v>123</v>
      </c>
      <c r="N13" s="3">
        <f t="shared" ref="N13:N16" si="3">AB13-M13-L13-K13</f>
        <v>130</v>
      </c>
      <c r="O13" s="3">
        <v>129</v>
      </c>
      <c r="P13" s="3">
        <v>139</v>
      </c>
      <c r="Q13" s="3">
        <v>146</v>
      </c>
      <c r="R13" s="3">
        <f t="shared" ref="R13:R16" si="4">AC13-Q13-P13-O13</f>
        <v>151</v>
      </c>
      <c r="S13" s="3">
        <v>168</v>
      </c>
      <c r="T13" s="3">
        <v>144</v>
      </c>
      <c r="U13" s="3">
        <v>166</v>
      </c>
      <c r="V13" s="3"/>
      <c r="AA13" s="21">
        <v>458</v>
      </c>
      <c r="AB13" s="21">
        <v>483</v>
      </c>
      <c r="AC13" s="21">
        <v>565</v>
      </c>
    </row>
    <row r="14" spans="1:443" x14ac:dyDescent="0.2">
      <c r="B14" t="s">
        <v>38</v>
      </c>
      <c r="C14" s="3"/>
      <c r="D14" s="3"/>
      <c r="E14" s="3"/>
      <c r="F14" s="3"/>
      <c r="G14" s="3">
        <v>-1795</v>
      </c>
      <c r="H14" s="3">
        <v>-44</v>
      </c>
      <c r="I14" s="3">
        <v>151</v>
      </c>
      <c r="J14" s="3"/>
      <c r="K14" s="3">
        <v>1710</v>
      </c>
      <c r="L14" s="3">
        <v>1943</v>
      </c>
      <c r="M14" s="3">
        <v>-1832</v>
      </c>
      <c r="N14" s="3">
        <f t="shared" si="3"/>
        <v>1471</v>
      </c>
      <c r="O14" s="3">
        <v>-5557</v>
      </c>
      <c r="P14" s="3">
        <v>-1704</v>
      </c>
      <c r="Q14" s="3">
        <v>-535</v>
      </c>
      <c r="R14" s="3">
        <f t="shared" si="4"/>
        <v>767</v>
      </c>
      <c r="S14" s="3">
        <v>292</v>
      </c>
      <c r="T14" s="3">
        <v>273</v>
      </c>
      <c r="U14" s="3">
        <v>-52</v>
      </c>
      <c r="V14" s="3"/>
      <c r="Z14" s="3"/>
      <c r="AA14" s="21">
        <v>-1625</v>
      </c>
      <c r="AB14" s="21">
        <v>3292</v>
      </c>
      <c r="AC14" s="21">
        <v>-7029</v>
      </c>
    </row>
    <row r="15" spans="1:443" x14ac:dyDescent="0.2">
      <c r="B15" t="s">
        <v>36</v>
      </c>
      <c r="C15" s="3"/>
      <c r="D15" s="3"/>
      <c r="E15" s="3"/>
      <c r="F15" s="3"/>
      <c r="G15" s="3">
        <f>G12-G13+G14</f>
        <v>-3048</v>
      </c>
      <c r="H15" s="3">
        <f>H12-H13+H14</f>
        <v>-1632</v>
      </c>
      <c r="I15" s="3">
        <f>I12-I13+I14</f>
        <v>-715</v>
      </c>
      <c r="J15" s="3"/>
      <c r="K15" s="3">
        <f>K12-K13+K14</f>
        <v>283</v>
      </c>
      <c r="L15" s="3">
        <f>L12-L13+L14</f>
        <v>166</v>
      </c>
      <c r="M15" s="3">
        <f>M12-M13+M14</f>
        <v>-2309</v>
      </c>
      <c r="N15" s="3">
        <f>N12-N13+N14</f>
        <v>1737</v>
      </c>
      <c r="O15" s="3">
        <f>O12-O13+O14</f>
        <v>-5914</v>
      </c>
      <c r="P15" s="3">
        <f>P12-P13+P14</f>
        <v>-2313</v>
      </c>
      <c r="Q15" s="3">
        <f>Q12-Q13+Q14</f>
        <v>-949</v>
      </c>
      <c r="R15" s="3">
        <f>R12-R13+R14</f>
        <v>697</v>
      </c>
      <c r="S15" s="3">
        <f>S12-S13+S14</f>
        <v>69</v>
      </c>
      <c r="T15" s="3">
        <f>T12-T13+T14</f>
        <v>663</v>
      </c>
      <c r="U15" s="3">
        <f>U12-U13+U14</f>
        <v>381</v>
      </c>
      <c r="V15" s="3"/>
      <c r="AA15" s="21">
        <f>AA12-AA13+AA14</f>
        <v>-6371</v>
      </c>
      <c r="AB15" s="21">
        <f>AB12-AB13+AB14</f>
        <v>-123</v>
      </c>
      <c r="AC15" s="21">
        <f>AC12-AC13+AC14</f>
        <v>-8479</v>
      </c>
    </row>
    <row r="16" spans="1:443" x14ac:dyDescent="0.2">
      <c r="B16" t="s">
        <v>46</v>
      </c>
      <c r="C16" s="3"/>
      <c r="D16" s="3"/>
      <c r="E16" s="3"/>
      <c r="F16" s="3"/>
      <c r="G16" s="3">
        <v>-242</v>
      </c>
      <c r="H16" s="3">
        <v>4</v>
      </c>
      <c r="I16" s="3">
        <v>23</v>
      </c>
      <c r="J16" s="3"/>
      <c r="K16" s="3">
        <v>185</v>
      </c>
      <c r="L16" s="3">
        <v>-479</v>
      </c>
      <c r="M16" s="3">
        <v>-101</v>
      </c>
      <c r="N16" s="3">
        <f t="shared" si="3"/>
        <v>-97</v>
      </c>
      <c r="O16" s="3">
        <v>-232</v>
      </c>
      <c r="P16" s="3">
        <v>77</v>
      </c>
      <c r="Q16" s="3">
        <v>58</v>
      </c>
      <c r="R16" s="3">
        <f t="shared" si="4"/>
        <v>-84</v>
      </c>
      <c r="S16" s="3">
        <v>55</v>
      </c>
      <c r="T16" s="3">
        <v>65</v>
      </c>
      <c r="U16" s="3">
        <v>-40</v>
      </c>
      <c r="V16" s="3"/>
      <c r="Z16" s="3"/>
      <c r="AA16" s="21">
        <v>-192</v>
      </c>
      <c r="AB16" s="21">
        <v>-492</v>
      </c>
      <c r="AC16" s="21">
        <v>-181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</row>
    <row r="17" spans="2:45" x14ac:dyDescent="0.2">
      <c r="B17" t="s">
        <v>47</v>
      </c>
      <c r="C17"/>
      <c r="G17" s="3">
        <f>G15-G16</f>
        <v>-2806</v>
      </c>
      <c r="H17" s="3">
        <f>H15-H16</f>
        <v>-1636</v>
      </c>
      <c r="I17" s="3">
        <f>I15-I16</f>
        <v>-738</v>
      </c>
      <c r="K17" s="3">
        <f>K15-K16</f>
        <v>98</v>
      </c>
      <c r="L17" s="3">
        <f>L15-L16</f>
        <v>645</v>
      </c>
      <c r="M17" s="3">
        <f>M15-M16</f>
        <v>-2208</v>
      </c>
      <c r="N17" s="3">
        <f>N15-N16</f>
        <v>1834</v>
      </c>
      <c r="O17" s="3">
        <f>O15-O16</f>
        <v>-5682</v>
      </c>
      <c r="P17" s="3">
        <f>P15-P16</f>
        <v>-2390</v>
      </c>
      <c r="Q17" s="3">
        <f>Q15-Q16</f>
        <v>-1007</v>
      </c>
      <c r="R17" s="3">
        <f>R15-R16</f>
        <v>781</v>
      </c>
      <c r="S17" s="3">
        <f>S15-S16</f>
        <v>14</v>
      </c>
      <c r="T17" s="3">
        <f>T15-T16</f>
        <v>598</v>
      </c>
      <c r="U17" s="3">
        <f>U15-U16</f>
        <v>421</v>
      </c>
      <c r="AA17" s="21">
        <f>AA15-AA16</f>
        <v>-6179</v>
      </c>
      <c r="AB17" s="21">
        <f>AB15-AB16</f>
        <v>369</v>
      </c>
      <c r="AC17" s="21">
        <f>AC15-AC16</f>
        <v>-8298</v>
      </c>
    </row>
    <row r="18" spans="2:45" x14ac:dyDescent="0.2"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Z18" s="6"/>
      <c r="AA18" s="24"/>
      <c r="AB18" s="24"/>
      <c r="AC18" s="24"/>
      <c r="AD18" s="6"/>
    </row>
    <row r="19" spans="2:45" x14ac:dyDescent="0.2">
      <c r="B19" t="s">
        <v>37</v>
      </c>
      <c r="C19"/>
      <c r="G19" s="6">
        <f>G17/G20</f>
        <v>-1.6276102088167053</v>
      </c>
      <c r="H19" s="6">
        <f>H17/H20</f>
        <v>-0.94131185270425777</v>
      </c>
      <c r="I19" s="6">
        <f>I17/I20</f>
        <v>-0.42051282051282052</v>
      </c>
      <c r="K19" s="6">
        <f>K17/K20</f>
        <v>5.2744886975242197E-2</v>
      </c>
      <c r="L19" s="6">
        <f>L17/L20</f>
        <v>0.32992327365728902</v>
      </c>
      <c r="M19" s="6">
        <f>M17/M20</f>
        <v>-1.1633298208640674</v>
      </c>
      <c r="N19" s="6">
        <f>N17/N20</f>
        <v>0.9662802950474183</v>
      </c>
      <c r="O19" s="6">
        <f>O17/O20</f>
        <v>-2.9034236075625959</v>
      </c>
      <c r="P19" s="6">
        <f>P17/P20</f>
        <v>-1.214430894308943</v>
      </c>
      <c r="Q19" s="6">
        <f>Q17/Q20</f>
        <v>-0.50884284992420414</v>
      </c>
      <c r="R19" s="6">
        <f>R17/R20</f>
        <v>0.39464375947448205</v>
      </c>
      <c r="S19" s="6">
        <f>S17/S20</f>
        <v>6.9686411149825784E-3</v>
      </c>
      <c r="T19" s="6">
        <f>T17/T20</f>
        <v>0.28763828763828764</v>
      </c>
      <c r="U19" s="6">
        <f>U17/U20</f>
        <v>0.19971537001897532</v>
      </c>
      <c r="AA19" s="24">
        <f>AA17/AA20</f>
        <v>-2.9312144212523719</v>
      </c>
      <c r="AB19" s="24">
        <f>AB17/AB20</f>
        <v>0.17504743833017078</v>
      </c>
      <c r="AC19" s="24">
        <f>AC17/AC20</f>
        <v>-3.9364326375711576</v>
      </c>
    </row>
    <row r="20" spans="2:45" x14ac:dyDescent="0.2">
      <c r="B20" t="s">
        <v>2</v>
      </c>
      <c r="G20">
        <v>1724</v>
      </c>
      <c r="H20">
        <v>1738</v>
      </c>
      <c r="I20">
        <v>1755</v>
      </c>
      <c r="K20">
        <v>1858</v>
      </c>
      <c r="L20">
        <v>1955</v>
      </c>
      <c r="M20">
        <v>1898</v>
      </c>
      <c r="N20">
        <v>1898</v>
      </c>
      <c r="O20">
        <v>1957</v>
      </c>
      <c r="P20">
        <v>1968</v>
      </c>
      <c r="Q20">
        <v>1979</v>
      </c>
      <c r="R20">
        <v>1979</v>
      </c>
      <c r="S20">
        <v>2009</v>
      </c>
      <c r="T20">
        <v>2079</v>
      </c>
      <c r="U20">
        <v>2108</v>
      </c>
      <c r="AA20" s="23">
        <v>2108</v>
      </c>
      <c r="AB20" s="23">
        <v>2108</v>
      </c>
      <c r="AC20" s="23">
        <v>2108</v>
      </c>
    </row>
    <row r="22" spans="2:45" x14ac:dyDescent="0.2"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</row>
    <row r="23" spans="2:45" x14ac:dyDescent="0.2"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</row>
    <row r="24" spans="2:45" x14ac:dyDescent="0.2"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</row>
    <row r="25" spans="2:45" x14ac:dyDescent="0.2"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</row>
    <row r="26" spans="2:45" x14ac:dyDescent="0.2"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</row>
    <row r="27" spans="2:45" x14ac:dyDescent="0.2"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</row>
    <row r="28" spans="2:45" x14ac:dyDescent="0.2"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R28" t="s">
        <v>39</v>
      </c>
      <c r="AS28" s="19">
        <v>8.5000000000000006E-2</v>
      </c>
    </row>
    <row r="29" spans="2:45" x14ac:dyDescent="0.2">
      <c r="AR29" t="s">
        <v>40</v>
      </c>
      <c r="AS29" s="18">
        <v>-0.01</v>
      </c>
    </row>
    <row r="30" spans="2:45" x14ac:dyDescent="0.2">
      <c r="S30" s="3"/>
      <c r="T30" s="3"/>
      <c r="AR30" t="s">
        <v>41</v>
      </c>
      <c r="AS30" s="3">
        <f>NPV(AS28,AD16:QA16)</f>
        <v>0</v>
      </c>
    </row>
    <row r="31" spans="2:45" x14ac:dyDescent="0.2">
      <c r="S31" s="3"/>
      <c r="T31" s="3"/>
      <c r="AR31" t="s">
        <v>42</v>
      </c>
      <c r="AS31" s="2">
        <f>AS30/Main!K2</f>
        <v>0</v>
      </c>
    </row>
    <row r="32" spans="2:45" x14ac:dyDescent="0.2">
      <c r="AR32" t="s">
        <v>43</v>
      </c>
      <c r="AS32" s="18">
        <f>AS31/Main!K1-1</f>
        <v>-1</v>
      </c>
    </row>
    <row r="40" spans="3:21" s="7" customFormat="1" x14ac:dyDescent="0.2">
      <c r="C40" s="8"/>
      <c r="S40" s="9"/>
      <c r="T40" s="9"/>
      <c r="U40" s="9"/>
    </row>
    <row r="41" spans="3:21" s="7" customFormat="1" x14ac:dyDescent="0.2">
      <c r="C41" s="8"/>
      <c r="T41" s="9"/>
    </row>
    <row r="45" spans="3:21" x14ac:dyDescent="0.2">
      <c r="T45" s="3"/>
      <c r="U45" s="3"/>
    </row>
    <row r="47" spans="3:21" x14ac:dyDescent="0.2">
      <c r="R47" s="3"/>
      <c r="S47" s="3"/>
      <c r="T47" s="3"/>
      <c r="U47" s="3"/>
    </row>
    <row r="49" spans="3:21" x14ac:dyDescent="0.2">
      <c r="T49" s="3"/>
      <c r="U49" s="3"/>
    </row>
    <row r="51" spans="3:21" s="7" customFormat="1" x14ac:dyDescent="0.2">
      <c r="C51" s="8"/>
    </row>
  </sheetData>
  <hyperlinks>
    <hyperlink ref="A1" location="Main!A1" display="Main" xr:uid="{82E25B95-9FA6-42AF-A0B1-437FD7BC972E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Garza, Jacob S</cp:lastModifiedBy>
  <cp:revision/>
  <dcterms:created xsi:type="dcterms:W3CDTF">2023-06-01T01:55:44Z</dcterms:created>
  <dcterms:modified xsi:type="dcterms:W3CDTF">2024-01-22T19:19:08Z</dcterms:modified>
  <cp:category/>
  <cp:contentStatus/>
</cp:coreProperties>
</file>