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cobgarza/repos/Stock_Models/"/>
    </mc:Choice>
  </mc:AlternateContent>
  <xr:revisionPtr revIDLastSave="0" documentId="13_ncr:1_{4C26FA34-054E-1C49-A440-217AAE94E278}" xr6:coauthVersionLast="47" xr6:coauthVersionMax="47" xr10:uidLastSave="{00000000-0000-0000-0000-000000000000}"/>
  <bookViews>
    <workbookView xWindow="17040" yWindow="500" windowWidth="23400" windowHeight="21140" activeTab="1" xr2:uid="{00000000-000D-0000-FFFF-FFFF00000000}"/>
  </bookViews>
  <sheets>
    <sheet name="Main" sheetId="1" r:id="rId1"/>
    <sheet name="Model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9" i="2" l="1"/>
  <c r="M19" i="2"/>
  <c r="L19" i="2"/>
  <c r="K19" i="2"/>
  <c r="J19" i="2"/>
  <c r="I19" i="2"/>
  <c r="H19" i="2"/>
  <c r="N18" i="2"/>
  <c r="M18" i="2"/>
  <c r="L18" i="2"/>
  <c r="K18" i="2"/>
  <c r="J18" i="2"/>
  <c r="I18" i="2"/>
  <c r="H18" i="2"/>
  <c r="N4" i="2"/>
  <c r="M4" i="2"/>
  <c r="L4" i="2"/>
  <c r="J4" i="2"/>
  <c r="I4" i="2"/>
  <c r="H4" i="2"/>
  <c r="J2" i="1"/>
  <c r="J3" i="1" s="1"/>
  <c r="J6" i="1" s="1"/>
  <c r="J8" i="2"/>
  <c r="J9" i="2" s="1"/>
  <c r="J11" i="2" s="1"/>
  <c r="J13" i="2" s="1"/>
  <c r="J16" i="2" s="1"/>
  <c r="N8" i="2"/>
  <c r="N9" i="2" s="1"/>
  <c r="N11" i="2" s="1"/>
  <c r="N13" i="2" s="1"/>
  <c r="N16" i="2" s="1"/>
  <c r="I10" i="2"/>
  <c r="I8" i="2"/>
  <c r="I9" i="2" s="1"/>
  <c r="M10" i="2"/>
  <c r="M8" i="2"/>
  <c r="M9" i="2" s="1"/>
  <c r="L8" i="2"/>
  <c r="H8" i="2"/>
  <c r="H2" i="2"/>
  <c r="L2" i="2"/>
  <c r="U1" i="2"/>
  <c r="V1" i="2" s="1"/>
  <c r="W1" i="2" s="1"/>
  <c r="X1" i="2" s="1"/>
  <c r="Y1" i="2" s="1"/>
  <c r="Z1" i="2" s="1"/>
  <c r="AA1" i="2" s="1"/>
  <c r="AB1" i="2" s="1"/>
  <c r="I11" i="2" l="1"/>
  <c r="I13" i="2" s="1"/>
  <c r="I16" i="2" s="1"/>
  <c r="L9" i="2"/>
  <c r="L11" i="2" s="1"/>
  <c r="L13" i="2" s="1"/>
  <c r="L16" i="2" s="1"/>
  <c r="M11" i="2"/>
  <c r="M13" i="2" s="1"/>
  <c r="M16" i="2" s="1"/>
  <c r="H9" i="2"/>
  <c r="H11" i="2" s="1"/>
  <c r="H13" i="2" s="1"/>
  <c r="H16" i="2" s="1"/>
</calcChain>
</file>

<file path=xl/sharedStrings.xml><?xml version="1.0" encoding="utf-8"?>
<sst xmlns="http://schemas.openxmlformats.org/spreadsheetml/2006/main" count="39" uniqueCount="38">
  <si>
    <t>Main</t>
  </si>
  <si>
    <t>Model</t>
  </si>
  <si>
    <t>Price</t>
  </si>
  <si>
    <t>Shares</t>
  </si>
  <si>
    <t>MC</t>
  </si>
  <si>
    <t>Cash</t>
  </si>
  <si>
    <t>Debt</t>
  </si>
  <si>
    <t>EV</t>
  </si>
  <si>
    <t>Q420</t>
  </si>
  <si>
    <t>Q121</t>
  </si>
  <si>
    <t>Q221</t>
  </si>
  <si>
    <t>Q321</t>
  </si>
  <si>
    <t>Q421</t>
  </si>
  <si>
    <t>Q122</t>
  </si>
  <si>
    <t>Q222</t>
  </si>
  <si>
    <t>Q322</t>
  </si>
  <si>
    <t>Q422</t>
  </si>
  <si>
    <t>Q123</t>
  </si>
  <si>
    <t>Q223</t>
  </si>
  <si>
    <t>Q323</t>
  </si>
  <si>
    <t>Q423</t>
  </si>
  <si>
    <t>Revenue</t>
  </si>
  <si>
    <t>Transaction Expense</t>
  </si>
  <si>
    <t>T&amp;D</t>
  </si>
  <si>
    <t>S&amp;M</t>
  </si>
  <si>
    <t>G&amp;A</t>
  </si>
  <si>
    <t>Operating Expense</t>
  </si>
  <si>
    <t>Operating Income</t>
  </si>
  <si>
    <t>Pretax Income</t>
  </si>
  <si>
    <t>Taxes</t>
  </si>
  <si>
    <t>Net Income</t>
  </si>
  <si>
    <t>Interest Expense</t>
  </si>
  <si>
    <t>EPS</t>
  </si>
  <si>
    <t>Gross Margin</t>
  </si>
  <si>
    <t>Operating Margin</t>
  </si>
  <si>
    <t>Profit Margin</t>
  </si>
  <si>
    <t>Rev y/y</t>
  </si>
  <si>
    <t>Gross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</si>
</sst>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1"/>
    <xf numFmtId="3" fontId="0" fillId="0" borderId="0" xfId="0" applyNumberFormat="1"/>
    <xf numFmtId="2" fontId="0" fillId="0" borderId="0" xfId="0" applyNumberFormat="1"/>
    <xf numFmtId="1" fontId="0" fillId="0" borderId="0" xfId="0" applyNumberFormat="1"/>
    <xf numFmtId="9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"/>
  <sheetViews>
    <sheetView workbookViewId="0">
      <selection activeCell="J6" sqref="J6"/>
    </sheetView>
  </sheetViews>
  <sheetFormatPr baseColWidth="10" defaultColWidth="8.83203125" defaultRowHeight="15" x14ac:dyDescent="0.2"/>
  <cols>
    <col min="1" max="1" width="6.6640625" bestFit="1" customWidth="1"/>
    <col min="10" max="10" width="13.83203125" bestFit="1" customWidth="1"/>
  </cols>
  <sheetData>
    <row r="1" spans="1:10" x14ac:dyDescent="0.2">
      <c r="A1" s="1" t="s">
        <v>1</v>
      </c>
      <c r="I1" t="s">
        <v>2</v>
      </c>
      <c r="J1" s="2">
        <v>165</v>
      </c>
    </row>
    <row r="2" spans="1:10" x14ac:dyDescent="0.2">
      <c r="I2" t="s">
        <v>3</v>
      </c>
      <c r="J2">
        <f>192+47</f>
        <v>239</v>
      </c>
    </row>
    <row r="3" spans="1:10" x14ac:dyDescent="0.2">
      <c r="I3" t="s">
        <v>4</v>
      </c>
      <c r="J3" s="2">
        <f>J1*J2</f>
        <v>39435</v>
      </c>
    </row>
    <row r="4" spans="1:10" x14ac:dyDescent="0.2">
      <c r="I4" t="s">
        <v>5</v>
      </c>
      <c r="J4" s="2">
        <v>5100</v>
      </c>
    </row>
    <row r="5" spans="1:10" x14ac:dyDescent="0.2">
      <c r="I5" t="s">
        <v>6</v>
      </c>
      <c r="J5" s="2">
        <v>3395</v>
      </c>
    </row>
    <row r="6" spans="1:10" x14ac:dyDescent="0.2">
      <c r="I6" t="s">
        <v>7</v>
      </c>
      <c r="J6" s="2">
        <f>J3-J4+J5</f>
        <v>37730</v>
      </c>
    </row>
  </sheetData>
  <hyperlinks>
    <hyperlink ref="A1" location="Model!A1" display="Model" xr:uid="{59E38B96-A887-486C-B1DE-F8D064B90A7B}"/>
  </hyperlink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58549-ACF3-45F2-9BB5-01980EBA453A}">
  <dimension ref="A1:AB22"/>
  <sheetViews>
    <sheetView tabSelected="1" workbookViewId="0">
      <pane xSplit="2" ySplit="1" topLeftCell="E2" activePane="bottomRight" state="frozen"/>
      <selection pane="topRight" activeCell="C1" sqref="C1"/>
      <selection pane="bottomLeft" activeCell="A2" sqref="A2"/>
      <selection pane="bottomRight" activeCell="K25" sqref="K25"/>
    </sheetView>
  </sheetViews>
  <sheetFormatPr baseColWidth="10" defaultColWidth="8.83203125" defaultRowHeight="15" x14ac:dyDescent="0.2"/>
  <cols>
    <col min="1" max="1" width="5.5" bestFit="1" customWidth="1"/>
    <col min="2" max="2" width="19.33203125" bestFit="1" customWidth="1"/>
  </cols>
  <sheetData>
    <row r="1" spans="1:28" x14ac:dyDescent="0.2">
      <c r="A1" s="1" t="s">
        <v>0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R1">
        <v>2021</v>
      </c>
      <c r="S1">
        <v>2022</v>
      </c>
      <c r="T1">
        <v>2023</v>
      </c>
      <c r="U1">
        <f>T1+1</f>
        <v>2024</v>
      </c>
      <c r="V1">
        <f t="shared" ref="V1:AB1" si="0">U1+1</f>
        <v>2025</v>
      </c>
      <c r="W1">
        <f t="shared" si="0"/>
        <v>2026</v>
      </c>
      <c r="X1">
        <f t="shared" si="0"/>
        <v>2027</v>
      </c>
      <c r="Y1">
        <f t="shared" si="0"/>
        <v>2028</v>
      </c>
      <c r="Z1">
        <f t="shared" si="0"/>
        <v>2029</v>
      </c>
      <c r="AA1">
        <f t="shared" si="0"/>
        <v>2030</v>
      </c>
      <c r="AB1">
        <f t="shared" si="0"/>
        <v>2031</v>
      </c>
    </row>
    <row r="2" spans="1:28" x14ac:dyDescent="0.2">
      <c r="B2" t="s">
        <v>21</v>
      </c>
      <c r="H2" s="4">
        <f>1164.89+1.54</f>
        <v>1166.43</v>
      </c>
      <c r="I2" s="4">
        <v>808</v>
      </c>
      <c r="J2" s="4">
        <v>590</v>
      </c>
      <c r="L2" s="4">
        <f>736.39+36.1</f>
        <v>772.49</v>
      </c>
      <c r="M2" s="4">
        <v>707</v>
      </c>
      <c r="N2" s="4">
        <v>674</v>
      </c>
    </row>
    <row r="3" spans="1:28" x14ac:dyDescent="0.2">
      <c r="B3" t="s">
        <v>22</v>
      </c>
      <c r="H3" s="4">
        <v>277.82</v>
      </c>
      <c r="I3" s="4">
        <v>167</v>
      </c>
      <c r="J3" s="4">
        <v>101</v>
      </c>
      <c r="L3" s="4">
        <v>96.36</v>
      </c>
      <c r="M3" s="4">
        <v>108</v>
      </c>
      <c r="N3" s="4">
        <v>90</v>
      </c>
    </row>
    <row r="4" spans="1:28" x14ac:dyDescent="0.2">
      <c r="B4" t="s">
        <v>37</v>
      </c>
      <c r="H4" s="4">
        <f>H2-H3</f>
        <v>888.61000000000013</v>
      </c>
      <c r="I4" s="4">
        <f t="shared" ref="I4:N4" si="1">I2-I3</f>
        <v>641</v>
      </c>
      <c r="J4" s="4">
        <f t="shared" si="1"/>
        <v>489</v>
      </c>
      <c r="K4" s="4"/>
      <c r="L4" s="4">
        <f t="shared" si="1"/>
        <v>676.13</v>
      </c>
      <c r="M4" s="4">
        <f t="shared" si="1"/>
        <v>599</v>
      </c>
      <c r="N4" s="4">
        <f t="shared" si="1"/>
        <v>584</v>
      </c>
    </row>
    <row r="5" spans="1:28" x14ac:dyDescent="0.2">
      <c r="B5" t="s">
        <v>23</v>
      </c>
      <c r="H5" s="4">
        <v>570.66</v>
      </c>
      <c r="I5" s="4">
        <v>609</v>
      </c>
      <c r="J5" s="4">
        <v>556</v>
      </c>
      <c r="L5" s="4">
        <v>358.03</v>
      </c>
      <c r="M5" s="4">
        <v>320</v>
      </c>
      <c r="N5" s="4">
        <v>322</v>
      </c>
    </row>
    <row r="6" spans="1:28" x14ac:dyDescent="0.2">
      <c r="B6" t="s">
        <v>24</v>
      </c>
      <c r="H6" s="4">
        <v>200.2</v>
      </c>
      <c r="I6" s="4">
        <v>140</v>
      </c>
      <c r="J6" s="4">
        <v>75</v>
      </c>
      <c r="L6" s="4">
        <v>63.97</v>
      </c>
      <c r="M6" s="4">
        <v>83</v>
      </c>
      <c r="N6" s="4">
        <v>78</v>
      </c>
    </row>
    <row r="7" spans="1:28" x14ac:dyDescent="0.2">
      <c r="B7" t="s">
        <v>25</v>
      </c>
      <c r="H7" s="4">
        <v>413.57799999999997</v>
      </c>
      <c r="I7" s="4">
        <v>470</v>
      </c>
      <c r="J7" s="4">
        <v>339</v>
      </c>
      <c r="L7" s="4">
        <v>248.76</v>
      </c>
      <c r="M7" s="4">
        <v>258</v>
      </c>
      <c r="N7" s="4">
        <v>252</v>
      </c>
    </row>
    <row r="8" spans="1:28" x14ac:dyDescent="0.2">
      <c r="B8" t="s">
        <v>26</v>
      </c>
      <c r="H8" s="4">
        <f>SUM(H3:H7)</f>
        <v>2350.8680000000004</v>
      </c>
      <c r="I8" s="4">
        <f>SUM(I3:I7)</f>
        <v>2027</v>
      </c>
      <c r="J8" s="4">
        <f>SUM(J3:J7)</f>
        <v>1560</v>
      </c>
      <c r="L8" s="4">
        <f>SUM(L3:L7)</f>
        <v>1443.25</v>
      </c>
      <c r="M8" s="4">
        <f>SUM(M3:M7)</f>
        <v>1368</v>
      </c>
      <c r="N8" s="4">
        <f>SUM(N3:N7)</f>
        <v>1326</v>
      </c>
    </row>
    <row r="9" spans="1:28" x14ac:dyDescent="0.2">
      <c r="B9" t="s">
        <v>27</v>
      </c>
      <c r="H9" s="4">
        <f>H2-H8</f>
        <v>-1184.4380000000003</v>
      </c>
      <c r="I9" s="4">
        <f>I2-I8</f>
        <v>-1219</v>
      </c>
      <c r="J9" s="4">
        <f>J2-J8</f>
        <v>-970</v>
      </c>
      <c r="L9" s="4">
        <f>L2-L8</f>
        <v>-670.76</v>
      </c>
      <c r="M9" s="4">
        <f>M2-M8</f>
        <v>-661</v>
      </c>
      <c r="N9" s="4">
        <f>N2-N8</f>
        <v>-652</v>
      </c>
    </row>
    <row r="10" spans="1:28" x14ac:dyDescent="0.2">
      <c r="B10" t="s">
        <v>31</v>
      </c>
      <c r="H10" s="4">
        <v>20</v>
      </c>
      <c r="I10" s="4">
        <f>23+172</f>
        <v>195</v>
      </c>
      <c r="J10" s="4">
        <v>21</v>
      </c>
      <c r="L10" s="4">
        <v>21</v>
      </c>
      <c r="M10" s="4">
        <f>21-16</f>
        <v>5</v>
      </c>
      <c r="N10" s="4">
        <v>20</v>
      </c>
    </row>
    <row r="11" spans="1:28" x14ac:dyDescent="0.2">
      <c r="B11" t="s">
        <v>28</v>
      </c>
      <c r="H11" s="4">
        <f>H9-H10</f>
        <v>-1204.4380000000003</v>
      </c>
      <c r="I11" s="4">
        <f>I9-I10</f>
        <v>-1414</v>
      </c>
      <c r="J11" s="4">
        <f>J9-J10</f>
        <v>-991</v>
      </c>
      <c r="L11" s="4">
        <f>L9-L10</f>
        <v>-691.76</v>
      </c>
      <c r="M11" s="4">
        <f>M9-M10</f>
        <v>-666</v>
      </c>
      <c r="N11" s="4">
        <f>N9-N10</f>
        <v>-672</v>
      </c>
    </row>
    <row r="12" spans="1:28" x14ac:dyDescent="0.2">
      <c r="B12" t="s">
        <v>29</v>
      </c>
      <c r="H12" s="4">
        <v>-180</v>
      </c>
      <c r="I12" s="4">
        <v>-146</v>
      </c>
      <c r="J12" s="4">
        <v>-99</v>
      </c>
      <c r="L12" s="4">
        <v>-86.78</v>
      </c>
      <c r="M12" s="4">
        <v>18</v>
      </c>
      <c r="N12" s="4">
        <v>36</v>
      </c>
    </row>
    <row r="13" spans="1:28" x14ac:dyDescent="0.2">
      <c r="B13" t="s">
        <v>30</v>
      </c>
      <c r="H13" s="4">
        <f>H11-H12</f>
        <v>-1024.4380000000003</v>
      </c>
      <c r="I13" s="4">
        <f>I11-I12</f>
        <v>-1268</v>
      </c>
      <c r="J13" s="4">
        <f>J11-J12</f>
        <v>-892</v>
      </c>
      <c r="L13" s="4">
        <f>L11-L12</f>
        <v>-604.98</v>
      </c>
      <c r="M13" s="4">
        <f>M11-M12</f>
        <v>-684</v>
      </c>
      <c r="N13" s="4">
        <f>N11-N12</f>
        <v>-708</v>
      </c>
    </row>
    <row r="14" spans="1:28" x14ac:dyDescent="0.2">
      <c r="H14" s="4"/>
      <c r="I14" s="4"/>
      <c r="J14" s="4"/>
      <c r="L14" s="4"/>
      <c r="M14" s="4"/>
      <c r="N14" s="4"/>
    </row>
    <row r="15" spans="1:28" x14ac:dyDescent="0.2">
      <c r="B15" t="s">
        <v>3</v>
      </c>
      <c r="H15" s="4">
        <v>231.48</v>
      </c>
      <c r="I15" s="4">
        <v>221</v>
      </c>
      <c r="J15" s="4">
        <v>223</v>
      </c>
      <c r="L15" s="4">
        <v>231.48</v>
      </c>
      <c r="M15" s="4">
        <v>234</v>
      </c>
      <c r="N15" s="4">
        <v>237</v>
      </c>
    </row>
    <row r="16" spans="1:28" x14ac:dyDescent="0.2">
      <c r="B16" t="s">
        <v>32</v>
      </c>
      <c r="H16" s="3">
        <f>H13/H15</f>
        <v>-4.4256004838430982</v>
      </c>
      <c r="I16" s="3">
        <f>I13/I15</f>
        <v>-5.7375565610859729</v>
      </c>
      <c r="J16" s="3">
        <f>J13/J15</f>
        <v>-4</v>
      </c>
      <c r="L16" s="3">
        <f>L13/L15</f>
        <v>-2.6135303265940903</v>
      </c>
      <c r="M16" s="3">
        <f>M13/M15</f>
        <v>-2.9230769230769229</v>
      </c>
      <c r="N16" s="3">
        <f>N13/N15</f>
        <v>-2.9873417721518987</v>
      </c>
    </row>
    <row r="18" spans="2:14" x14ac:dyDescent="0.2">
      <c r="B18" t="s">
        <v>33</v>
      </c>
      <c r="H18" s="5">
        <f>H4/H2</f>
        <v>0.76182025496600747</v>
      </c>
      <c r="I18" s="5">
        <f t="shared" ref="I18:N18" si="2">I4/I2</f>
        <v>0.79331683168316836</v>
      </c>
      <c r="J18" s="5">
        <f t="shared" si="2"/>
        <v>0.82881355932203393</v>
      </c>
      <c r="K18" s="5" t="e">
        <f t="shared" si="2"/>
        <v>#DIV/0!</v>
      </c>
      <c r="L18" s="5">
        <f t="shared" si="2"/>
        <v>0.87526052117179509</v>
      </c>
      <c r="M18" s="5">
        <f t="shared" si="2"/>
        <v>0.8472418670438473</v>
      </c>
      <c r="N18" s="5">
        <f t="shared" si="2"/>
        <v>0.86646884272997038</v>
      </c>
    </row>
    <row r="19" spans="2:14" x14ac:dyDescent="0.2">
      <c r="B19" t="s">
        <v>34</v>
      </c>
      <c r="H19" s="5">
        <f>H9/H2</f>
        <v>-1.0154385603936802</v>
      </c>
      <c r="I19" s="5">
        <f t="shared" ref="I19:N19" si="3">I9/I2</f>
        <v>-1.5086633663366336</v>
      </c>
      <c r="J19" s="5">
        <f t="shared" si="3"/>
        <v>-1.6440677966101696</v>
      </c>
      <c r="K19" s="5" t="e">
        <f t="shared" si="3"/>
        <v>#DIV/0!</v>
      </c>
      <c r="L19" s="5">
        <f t="shared" si="3"/>
        <v>-0.86830897487346115</v>
      </c>
      <c r="M19" s="5">
        <f t="shared" si="3"/>
        <v>-0.93493635077793491</v>
      </c>
      <c r="N19" s="5">
        <f t="shared" si="3"/>
        <v>-0.96735905044510384</v>
      </c>
    </row>
    <row r="20" spans="2:14" x14ac:dyDescent="0.2">
      <c r="B20" t="s">
        <v>35</v>
      </c>
    </row>
    <row r="22" spans="2:14" x14ac:dyDescent="0.2">
      <c r="B22" t="s">
        <v>36</v>
      </c>
    </row>
  </sheetData>
  <hyperlinks>
    <hyperlink ref="A1" location="Main!A1" display="Main" xr:uid="{8B9102C8-9E8F-4C74-A5EE-F35151A03FD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Garza, Jacob S</cp:lastModifiedBy>
  <cp:revision/>
  <dcterms:created xsi:type="dcterms:W3CDTF">2023-07-09T00:01:17Z</dcterms:created>
  <dcterms:modified xsi:type="dcterms:W3CDTF">2024-02-15T17:43:44Z</dcterms:modified>
  <cp:category/>
  <cp:contentStatus/>
</cp:coreProperties>
</file>