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6EE11F10-7637-2E4A-9DAD-9C5E84A3BD36}" xr6:coauthVersionLast="47" xr6:coauthVersionMax="47" xr10:uidLastSave="{00000000-0000-0000-0000-000000000000}"/>
  <bookViews>
    <workbookView xWindow="0" yWindow="500" windowWidth="35840" windowHeight="20980" activeTab="1" xr2:uid="{00000000-000D-0000-FFFF-FFFF00000000}"/>
  </bookViews>
  <sheets>
    <sheet name="Main" sheetId="1" r:id="rId1"/>
    <sheet name="Model" sheetId="2" r:id="rId2"/>
    <sheet name="Sheet1" sheetId="3" r:id="rId3"/>
  </sheets>
  <definedNames>
    <definedName name="_xlchart.v1.2" hidden="1">Sheet1!$G$13:$G$32</definedName>
    <definedName name="_xlchart.v1.3" hidden="1">Sheet1!$H$13:$H$32</definedName>
    <definedName name="_xlchart.v2.0" hidden="1">Sheet1!$G$13:$G$32</definedName>
    <definedName name="_xlchart.v2.1" hidden="1">Sheet1!$H$13:$H$32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2" l="1"/>
  <c r="AL10" i="2" s="1"/>
  <c r="AM10" i="2" s="1"/>
  <c r="AJ10" i="2"/>
  <c r="AK11" i="2"/>
  <c r="AK13" i="2" s="1"/>
  <c r="AK12" i="2"/>
  <c r="AL12" i="2" s="1"/>
  <c r="AM12" i="2" s="1"/>
  <c r="AN12" i="2" s="1"/>
  <c r="AO12" i="2" s="1"/>
  <c r="AP12" i="2" s="1"/>
  <c r="AQ12" i="2" s="1"/>
  <c r="AR12" i="2" s="1"/>
  <c r="AJ12" i="2"/>
  <c r="AJ11" i="2"/>
  <c r="AJ13" i="2" s="1"/>
  <c r="AK4" i="2"/>
  <c r="AL4" i="2" s="1"/>
  <c r="AM4" i="2" s="1"/>
  <c r="AN4" i="2" s="1"/>
  <c r="AO4" i="2" s="1"/>
  <c r="AP4" i="2" s="1"/>
  <c r="AQ4" i="2" s="1"/>
  <c r="AR4" i="2" s="1"/>
  <c r="AJ4" i="2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32" i="3"/>
  <c r="H18" i="3"/>
  <c r="H14" i="3"/>
  <c r="H13" i="3"/>
  <c r="AB4" i="2"/>
  <c r="AI10" i="2"/>
  <c r="AK18" i="2"/>
  <c r="AJ18" i="2"/>
  <c r="AI12" i="2"/>
  <c r="AI9" i="2"/>
  <c r="AI8" i="2"/>
  <c r="AI4" i="2"/>
  <c r="AB5" i="2" s="1"/>
  <c r="AI7" i="2"/>
  <c r="X17" i="2"/>
  <c r="Z9" i="2"/>
  <c r="Y9" i="2"/>
  <c r="Z7" i="2"/>
  <c r="Y7" i="2"/>
  <c r="X15" i="2"/>
  <c r="Y14" i="2"/>
  <c r="X14" i="2"/>
  <c r="X13" i="2"/>
  <c r="Z10" i="2"/>
  <c r="Y10" i="2"/>
  <c r="X10" i="2"/>
  <c r="X11" i="2" s="1"/>
  <c r="X26" i="2" s="1"/>
  <c r="Y12" i="2"/>
  <c r="Z12" i="2" s="1"/>
  <c r="X12" i="2"/>
  <c r="Z5" i="2"/>
  <c r="Z22" i="2" s="1"/>
  <c r="Y5" i="2"/>
  <c r="Y22" i="2" s="1"/>
  <c r="X5" i="2"/>
  <c r="Z6" i="2"/>
  <c r="Z25" i="2" s="1"/>
  <c r="Y6" i="2"/>
  <c r="Y25" i="2" s="1"/>
  <c r="X6" i="2"/>
  <c r="X25" i="2" s="1"/>
  <c r="W18" i="2"/>
  <c r="X18" i="2" s="1"/>
  <c r="Y18" i="2" s="1"/>
  <c r="Z18" i="2" s="1"/>
  <c r="V18" i="2"/>
  <c r="X27" i="2"/>
  <c r="Z23" i="2"/>
  <c r="Y23" i="2"/>
  <c r="X23" i="2"/>
  <c r="X22" i="2"/>
  <c r="Z21" i="2"/>
  <c r="Y21" i="2"/>
  <c r="X21" i="2"/>
  <c r="W22" i="2"/>
  <c r="W21" i="2"/>
  <c r="W10" i="2"/>
  <c r="W6" i="2"/>
  <c r="V14" i="2"/>
  <c r="V9" i="2"/>
  <c r="V8" i="2"/>
  <c r="V7" i="2"/>
  <c r="V5" i="2"/>
  <c r="V4" i="2"/>
  <c r="V6" i="2" s="1"/>
  <c r="AH10" i="2"/>
  <c r="AH6" i="2"/>
  <c r="V22" i="2"/>
  <c r="U29" i="2"/>
  <c r="U50" i="2"/>
  <c r="U37" i="2"/>
  <c r="U30" i="2"/>
  <c r="U39" i="2" s="1"/>
  <c r="U22" i="2"/>
  <c r="U12" i="2"/>
  <c r="U10" i="2"/>
  <c r="U6" i="2"/>
  <c r="U11" i="2" s="1"/>
  <c r="U26" i="2" s="1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H21" i="2"/>
  <c r="U21" i="2"/>
  <c r="AF21" i="2"/>
  <c r="AE21" i="2"/>
  <c r="AG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10" i="2"/>
  <c r="C6" i="2"/>
  <c r="G10" i="2"/>
  <c r="G6" i="2"/>
  <c r="D10" i="2"/>
  <c r="D6" i="2"/>
  <c r="H10" i="2"/>
  <c r="H6" i="2"/>
  <c r="E10" i="2"/>
  <c r="E6" i="2"/>
  <c r="I10" i="2"/>
  <c r="I6" i="2"/>
  <c r="I25" i="2" s="1"/>
  <c r="F12" i="2"/>
  <c r="F10" i="2"/>
  <c r="F6" i="2"/>
  <c r="F11" i="2" s="1"/>
  <c r="J12" i="2"/>
  <c r="J10" i="2"/>
  <c r="J23" i="2" s="1"/>
  <c r="J6" i="2"/>
  <c r="J11" i="2" s="1"/>
  <c r="J26" i="2" s="1"/>
  <c r="AD10" i="2"/>
  <c r="AD6" i="2"/>
  <c r="AD11" i="2" s="1"/>
  <c r="AD13" i="2" s="1"/>
  <c r="AD15" i="2" s="1"/>
  <c r="AD17" i="2" s="1"/>
  <c r="K12" i="2"/>
  <c r="K10" i="2"/>
  <c r="K6" i="2"/>
  <c r="L12" i="2"/>
  <c r="L10" i="2"/>
  <c r="L6" i="2"/>
  <c r="M12" i="2"/>
  <c r="M10" i="2"/>
  <c r="M23" i="2" s="1"/>
  <c r="M6" i="2"/>
  <c r="M11" i="2" s="1"/>
  <c r="M13" i="2" s="1"/>
  <c r="M15" i="2" s="1"/>
  <c r="M17" i="2" s="1"/>
  <c r="Q12" i="2"/>
  <c r="Q6" i="2"/>
  <c r="Q25" i="2" s="1"/>
  <c r="Q10" i="2"/>
  <c r="Q11" i="2"/>
  <c r="N12" i="2"/>
  <c r="N10" i="2"/>
  <c r="N6" i="2"/>
  <c r="N11" i="2" s="1"/>
  <c r="N13" i="2" s="1"/>
  <c r="N15" i="2" s="1"/>
  <c r="N17" i="2" s="1"/>
  <c r="R12" i="2"/>
  <c r="R10" i="2"/>
  <c r="R6" i="2"/>
  <c r="AE12" i="2"/>
  <c r="AE10" i="2"/>
  <c r="AE6" i="2"/>
  <c r="AF12" i="2"/>
  <c r="AF10" i="2"/>
  <c r="AF6" i="2"/>
  <c r="AF11" i="2" s="1"/>
  <c r="AF13" i="2" s="1"/>
  <c r="AF15" i="2" s="1"/>
  <c r="AF17" i="2" s="1"/>
  <c r="AG12" i="2"/>
  <c r="AG10" i="2"/>
  <c r="AG6" i="2"/>
  <c r="AG11" i="2" s="1"/>
  <c r="AG13" i="2" s="1"/>
  <c r="AG15" i="2" s="1"/>
  <c r="AG17" i="2" s="1"/>
  <c r="O12" i="2"/>
  <c r="O10" i="2"/>
  <c r="O6" i="2"/>
  <c r="O11" i="2" s="1"/>
  <c r="O13" i="2" s="1"/>
  <c r="O15" i="2" s="1"/>
  <c r="O17" i="2" s="1"/>
  <c r="S12" i="2"/>
  <c r="S10" i="2"/>
  <c r="S23" i="2" s="1"/>
  <c r="S6" i="2"/>
  <c r="S50" i="2"/>
  <c r="S37" i="2"/>
  <c r="S30" i="2"/>
  <c r="S39" i="2" s="1"/>
  <c r="S29" i="2"/>
  <c r="T29" i="2"/>
  <c r="T50" i="2"/>
  <c r="T37" i="2"/>
  <c r="T30" i="2"/>
  <c r="P12" i="2"/>
  <c r="P10" i="2"/>
  <c r="P6" i="2"/>
  <c r="P25" i="2" s="1"/>
  <c r="T6" i="2"/>
  <c r="T25" i="2" s="1"/>
  <c r="T12" i="2"/>
  <c r="T10" i="2"/>
  <c r="T23" i="2" s="1"/>
  <c r="AF1" i="2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K6" i="1"/>
  <c r="M6" i="1" s="1"/>
  <c r="K3" i="1"/>
  <c r="AN10" i="2" l="1"/>
  <c r="AO10" i="2" s="1"/>
  <c r="AP10" i="2" s="1"/>
  <c r="AQ10" i="2" s="1"/>
  <c r="AR10" i="2" s="1"/>
  <c r="AJ14" i="2"/>
  <c r="AJ15" i="2" s="1"/>
  <c r="AK14" i="2"/>
  <c r="AK15" i="2"/>
  <c r="Y11" i="2"/>
  <c r="Y26" i="2" s="1"/>
  <c r="Z11" i="2"/>
  <c r="Z26" i="2" s="1"/>
  <c r="AI5" i="2"/>
  <c r="Z14" i="2"/>
  <c r="AI14" i="2" s="1"/>
  <c r="AL18" i="2"/>
  <c r="Z13" i="2"/>
  <c r="Z15" i="2" s="1"/>
  <c r="Y13" i="2"/>
  <c r="Y15" i="2" s="1"/>
  <c r="G23" i="2"/>
  <c r="C11" i="2"/>
  <c r="C13" i="2" s="1"/>
  <c r="C15" i="2" s="1"/>
  <c r="C17" i="2" s="1"/>
  <c r="V10" i="2"/>
  <c r="T11" i="2"/>
  <c r="T13" i="2" s="1"/>
  <c r="T15" i="2" s="1"/>
  <c r="T17" i="2" s="1"/>
  <c r="I23" i="2"/>
  <c r="AE11" i="2"/>
  <c r="AE26" i="2" s="1"/>
  <c r="L11" i="2"/>
  <c r="L26" i="2" s="1"/>
  <c r="E11" i="2"/>
  <c r="E13" i="2" s="1"/>
  <c r="E15" i="2" s="1"/>
  <c r="E17" i="2" s="1"/>
  <c r="G11" i="2"/>
  <c r="G13" i="2" s="1"/>
  <c r="G15" i="2" s="1"/>
  <c r="G17" i="2" s="1"/>
  <c r="U25" i="2"/>
  <c r="L23" i="2"/>
  <c r="U23" i="2"/>
  <c r="V21" i="2"/>
  <c r="V12" i="2"/>
  <c r="W23" i="2"/>
  <c r="H11" i="2"/>
  <c r="H13" i="2" s="1"/>
  <c r="H15" i="2" s="1"/>
  <c r="H17" i="2" s="1"/>
  <c r="R11" i="2"/>
  <c r="R13" i="2" s="1"/>
  <c r="R15" i="2" s="1"/>
  <c r="R17" i="2" s="1"/>
  <c r="K11" i="2"/>
  <c r="K13" i="2" s="1"/>
  <c r="K15" i="2" s="1"/>
  <c r="K17" i="2" s="1"/>
  <c r="H23" i="2"/>
  <c r="S11" i="2"/>
  <c r="S13" i="2" s="1"/>
  <c r="S15" i="2" s="1"/>
  <c r="S17" i="2" s="1"/>
  <c r="K23" i="2"/>
  <c r="D11" i="2"/>
  <c r="D13" i="2" s="1"/>
  <c r="D15" i="2" s="1"/>
  <c r="D17" i="2" s="1"/>
  <c r="V11" i="2"/>
  <c r="V23" i="2"/>
  <c r="R23" i="2"/>
  <c r="H25" i="2"/>
  <c r="Q23" i="2"/>
  <c r="O23" i="2"/>
  <c r="P23" i="2"/>
  <c r="F13" i="2"/>
  <c r="F15" i="2" s="1"/>
  <c r="F17" i="2" s="1"/>
  <c r="C26" i="2"/>
  <c r="T39" i="2"/>
  <c r="W11" i="2"/>
  <c r="W13" i="2" s="1"/>
  <c r="W15" i="2" s="1"/>
  <c r="W17" i="2" s="1"/>
  <c r="W25" i="2"/>
  <c r="AH11" i="2"/>
  <c r="AH13" i="2" s="1"/>
  <c r="AH15" i="2" s="1"/>
  <c r="AI6" i="2"/>
  <c r="AI21" i="2"/>
  <c r="N23" i="2"/>
  <c r="O26" i="2"/>
  <c r="M27" i="2"/>
  <c r="O27" i="2"/>
  <c r="AF25" i="2"/>
  <c r="AG25" i="2"/>
  <c r="AF26" i="2"/>
  <c r="G25" i="2"/>
  <c r="Q13" i="2"/>
  <c r="Q15" i="2" s="1"/>
  <c r="Q17" i="2" s="1"/>
  <c r="K25" i="2"/>
  <c r="L25" i="2"/>
  <c r="J25" i="2"/>
  <c r="AE25" i="2"/>
  <c r="P11" i="2"/>
  <c r="P26" i="2" s="1"/>
  <c r="M26" i="2"/>
  <c r="F26" i="2"/>
  <c r="N27" i="2"/>
  <c r="V25" i="2"/>
  <c r="N26" i="2"/>
  <c r="M25" i="2"/>
  <c r="N25" i="2"/>
  <c r="O25" i="2"/>
  <c r="Q26" i="2"/>
  <c r="R25" i="2"/>
  <c r="S25" i="2"/>
  <c r="AG26" i="2"/>
  <c r="C25" i="2"/>
  <c r="AF27" i="2"/>
  <c r="AJ21" i="2"/>
  <c r="D25" i="2"/>
  <c r="AG27" i="2"/>
  <c r="AE13" i="2"/>
  <c r="AE15" i="2" s="1"/>
  <c r="J13" i="2"/>
  <c r="J15" i="2" s="1"/>
  <c r="E25" i="2"/>
  <c r="F25" i="2"/>
  <c r="AH25" i="2"/>
  <c r="T26" i="2"/>
  <c r="T27" i="2"/>
  <c r="I11" i="2"/>
  <c r="AL11" i="2" l="1"/>
  <c r="AL13" i="2" s="1"/>
  <c r="AL14" i="2" s="1"/>
  <c r="AL15" i="2" s="1"/>
  <c r="AI25" i="2"/>
  <c r="AI11" i="2"/>
  <c r="Y27" i="2"/>
  <c r="Y17" i="2"/>
  <c r="Z27" i="2"/>
  <c r="Z17" i="2"/>
  <c r="AM18" i="2"/>
  <c r="C27" i="2"/>
  <c r="G27" i="2"/>
  <c r="L13" i="2"/>
  <c r="L15" i="2" s="1"/>
  <c r="E27" i="2"/>
  <c r="K27" i="2"/>
  <c r="G26" i="2"/>
  <c r="E26" i="2"/>
  <c r="V13" i="2"/>
  <c r="V15" i="2" s="1"/>
  <c r="R26" i="2"/>
  <c r="D26" i="2"/>
  <c r="F27" i="2"/>
  <c r="R27" i="2"/>
  <c r="D27" i="2"/>
  <c r="S27" i="2"/>
  <c r="H27" i="2"/>
  <c r="K26" i="2"/>
  <c r="S26" i="2"/>
  <c r="H26" i="2"/>
  <c r="W27" i="2"/>
  <c r="W26" i="2"/>
  <c r="AJ17" i="2"/>
  <c r="AJ6" i="2"/>
  <c r="AJ5" i="2" s="1"/>
  <c r="Q27" i="2"/>
  <c r="AJ26" i="2"/>
  <c r="P13" i="2"/>
  <c r="P15" i="2" s="1"/>
  <c r="P27" i="2" s="1"/>
  <c r="V26" i="2"/>
  <c r="AH26" i="2"/>
  <c r="J17" i="2"/>
  <c r="J27" i="2"/>
  <c r="AE17" i="2"/>
  <c r="AE27" i="2"/>
  <c r="I13" i="2"/>
  <c r="I15" i="2" s="1"/>
  <c r="I26" i="2"/>
  <c r="U13" i="2"/>
  <c r="U15" i="2" s="1"/>
  <c r="U17" i="2" s="1"/>
  <c r="L17" i="2"/>
  <c r="L27" i="2"/>
  <c r="AK26" i="2"/>
  <c r="AK21" i="2"/>
  <c r="AM11" i="2" l="1"/>
  <c r="AM13" i="2" s="1"/>
  <c r="AM14" i="2" s="1"/>
  <c r="AM15" i="2" s="1"/>
  <c r="AI13" i="2"/>
  <c r="AI15" i="2" s="1"/>
  <c r="AI26" i="2"/>
  <c r="AN18" i="2"/>
  <c r="P17" i="2"/>
  <c r="AK17" i="2"/>
  <c r="AK6" i="2"/>
  <c r="AK5" i="2" s="1"/>
  <c r="V27" i="2"/>
  <c r="V17" i="2"/>
  <c r="U27" i="2"/>
  <c r="I17" i="2"/>
  <c r="I27" i="2"/>
  <c r="AJ27" i="2"/>
  <c r="AJ25" i="2"/>
  <c r="AN11" i="2" l="1"/>
  <c r="AN13" i="2" s="1"/>
  <c r="AN14" i="2" s="1"/>
  <c r="AN15" i="2" s="1"/>
  <c r="AI17" i="2"/>
  <c r="AI27" i="2"/>
  <c r="AO18" i="2"/>
  <c r="AL6" i="2"/>
  <c r="AL5" i="2" s="1"/>
  <c r="AL17" i="2"/>
  <c r="AK27" i="2"/>
  <c r="AK25" i="2"/>
  <c r="AL21" i="2"/>
  <c r="AL26" i="2"/>
  <c r="AH27" i="2"/>
  <c r="AH17" i="2"/>
  <c r="AO11" i="2" l="1"/>
  <c r="AO13" i="2" s="1"/>
  <c r="AO14" i="2" s="1"/>
  <c r="AO15" i="2" s="1"/>
  <c r="AP18" i="2"/>
  <c r="AM17" i="2"/>
  <c r="AM6" i="2"/>
  <c r="AM5" i="2" s="1"/>
  <c r="AL25" i="2"/>
  <c r="AM26" i="2"/>
  <c r="AM21" i="2"/>
  <c r="AP11" i="2" l="1"/>
  <c r="AP13" i="2" s="1"/>
  <c r="AP14" i="2" s="1"/>
  <c r="AP15" i="2" s="1"/>
  <c r="AQ18" i="2"/>
  <c r="AN17" i="2"/>
  <c r="AN6" i="2"/>
  <c r="AN5" i="2" s="1"/>
  <c r="AM27" i="2"/>
  <c r="AM25" i="2"/>
  <c r="AN21" i="2"/>
  <c r="AN26" i="2"/>
  <c r="AL27" i="2"/>
  <c r="AR11" i="2" l="1"/>
  <c r="AR13" i="2" s="1"/>
  <c r="AR14" i="2" s="1"/>
  <c r="AR15" i="2" s="1"/>
  <c r="AQ11" i="2"/>
  <c r="AQ13" i="2" s="1"/>
  <c r="AQ14" i="2" s="1"/>
  <c r="AQ15" i="2" s="1"/>
  <c r="AR18" i="2"/>
  <c r="AO17" i="2"/>
  <c r="AO6" i="2"/>
  <c r="AO5" i="2" s="1"/>
  <c r="AN25" i="2"/>
  <c r="AO21" i="2"/>
  <c r="AO26" i="2"/>
  <c r="AP6" i="2" l="1"/>
  <c r="AP5" i="2" s="1"/>
  <c r="AP17" i="2"/>
  <c r="AO27" i="2"/>
  <c r="AO25" i="2"/>
  <c r="AP21" i="2"/>
  <c r="AP26" i="2"/>
  <c r="AN27" i="2"/>
  <c r="AQ17" i="2" l="1"/>
  <c r="AQ6" i="2"/>
  <c r="AQ5" i="2" s="1"/>
  <c r="AP25" i="2"/>
  <c r="AQ21" i="2"/>
  <c r="AQ26" i="2"/>
  <c r="AR17" i="2" l="1"/>
  <c r="AR6" i="2"/>
  <c r="AR5" i="2" s="1"/>
  <c r="AQ27" i="2"/>
  <c r="AQ25" i="2"/>
  <c r="AR26" i="2"/>
  <c r="AR21" i="2"/>
  <c r="AP27" i="2"/>
  <c r="AR25" i="2" l="1"/>
  <c r="AS15" i="2" l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 s="1"/>
  <c r="GK15" i="2" s="1"/>
  <c r="GL15" i="2" s="1"/>
  <c r="GM15" i="2" s="1"/>
  <c r="GN15" i="2" s="1"/>
  <c r="GO15" i="2" s="1"/>
  <c r="GP15" i="2" s="1"/>
  <c r="GQ15" i="2" s="1"/>
  <c r="GR15" i="2" s="1"/>
  <c r="GS15" i="2" s="1"/>
  <c r="GT15" i="2" s="1"/>
  <c r="GU15" i="2" s="1"/>
  <c r="GV15" i="2" s="1"/>
  <c r="GW15" i="2" s="1"/>
  <c r="GX15" i="2" s="1"/>
  <c r="GY15" i="2" s="1"/>
  <c r="GZ15" i="2" s="1"/>
  <c r="HA15" i="2" s="1"/>
  <c r="HB15" i="2" s="1"/>
  <c r="HC15" i="2" s="1"/>
  <c r="HD15" i="2" s="1"/>
  <c r="HE15" i="2" s="1"/>
  <c r="HF15" i="2" s="1"/>
  <c r="HG15" i="2" s="1"/>
  <c r="HH15" i="2" s="1"/>
  <c r="HI15" i="2" s="1"/>
  <c r="HJ15" i="2" s="1"/>
  <c r="HK15" i="2" s="1"/>
  <c r="HL15" i="2" s="1"/>
  <c r="HM15" i="2" s="1"/>
  <c r="HN15" i="2" s="1"/>
  <c r="HO15" i="2" s="1"/>
  <c r="HP15" i="2" s="1"/>
  <c r="HQ15" i="2" s="1"/>
  <c r="HR15" i="2" s="1"/>
  <c r="HS15" i="2" s="1"/>
  <c r="HT15" i="2" s="1"/>
  <c r="HU15" i="2" s="1"/>
  <c r="HV15" i="2" s="1"/>
  <c r="HW15" i="2" s="1"/>
  <c r="HX15" i="2" s="1"/>
  <c r="HY15" i="2" s="1"/>
  <c r="HZ15" i="2" s="1"/>
  <c r="IA15" i="2" s="1"/>
  <c r="IB15" i="2" s="1"/>
  <c r="IC15" i="2" s="1"/>
  <c r="ID15" i="2" s="1"/>
  <c r="IE15" i="2" s="1"/>
  <c r="IF15" i="2" s="1"/>
  <c r="IG15" i="2" s="1"/>
  <c r="IH15" i="2" s="1"/>
  <c r="II15" i="2" s="1"/>
  <c r="IJ15" i="2" s="1"/>
  <c r="IK15" i="2" s="1"/>
  <c r="IL15" i="2" s="1"/>
  <c r="IM15" i="2" s="1"/>
  <c r="IN15" i="2" s="1"/>
  <c r="IO15" i="2" s="1"/>
  <c r="IP15" i="2" s="1"/>
  <c r="IQ15" i="2" s="1"/>
  <c r="IR15" i="2" s="1"/>
  <c r="IS15" i="2" s="1"/>
  <c r="IT15" i="2" s="1"/>
  <c r="IU15" i="2" s="1"/>
  <c r="IV15" i="2" s="1"/>
  <c r="IW15" i="2" s="1"/>
  <c r="IX15" i="2" s="1"/>
  <c r="IY15" i="2" s="1"/>
  <c r="IZ15" i="2" s="1"/>
  <c r="JA15" i="2" s="1"/>
  <c r="JB15" i="2" s="1"/>
  <c r="JC15" i="2" s="1"/>
  <c r="JD15" i="2" s="1"/>
  <c r="JE15" i="2" s="1"/>
  <c r="JF15" i="2" s="1"/>
  <c r="JG15" i="2" s="1"/>
  <c r="JH15" i="2" s="1"/>
  <c r="JI15" i="2" s="1"/>
  <c r="JJ15" i="2" s="1"/>
  <c r="JK15" i="2" s="1"/>
  <c r="JL15" i="2" s="1"/>
  <c r="JM15" i="2" s="1"/>
  <c r="JN15" i="2" s="1"/>
  <c r="JO15" i="2" s="1"/>
  <c r="JP15" i="2" s="1"/>
  <c r="JQ15" i="2" s="1"/>
  <c r="JR15" i="2" s="1"/>
  <c r="JS15" i="2" s="1"/>
  <c r="JT15" i="2" s="1"/>
  <c r="JU15" i="2" s="1"/>
  <c r="JV15" i="2" s="1"/>
  <c r="JW15" i="2" s="1"/>
  <c r="JX15" i="2" s="1"/>
  <c r="JY15" i="2" s="1"/>
  <c r="JZ15" i="2" s="1"/>
  <c r="KA15" i="2" s="1"/>
  <c r="KB15" i="2" s="1"/>
  <c r="KC15" i="2" s="1"/>
  <c r="KD15" i="2" s="1"/>
  <c r="KE15" i="2" s="1"/>
  <c r="KF15" i="2" s="1"/>
  <c r="KG15" i="2" s="1"/>
  <c r="KH15" i="2" s="1"/>
  <c r="KI15" i="2" s="1"/>
  <c r="KJ15" i="2" s="1"/>
  <c r="KK15" i="2" s="1"/>
  <c r="KL15" i="2" s="1"/>
  <c r="KM15" i="2" s="1"/>
  <c r="KN15" i="2" s="1"/>
  <c r="KO15" i="2" s="1"/>
  <c r="KP15" i="2" s="1"/>
  <c r="KQ15" i="2" s="1"/>
  <c r="KR15" i="2" s="1"/>
  <c r="KS15" i="2" s="1"/>
  <c r="KT15" i="2" s="1"/>
  <c r="KU15" i="2" s="1"/>
  <c r="KV15" i="2" s="1"/>
  <c r="KW15" i="2" s="1"/>
  <c r="KX15" i="2" s="1"/>
  <c r="KY15" i="2" s="1"/>
  <c r="KZ15" i="2" s="1"/>
  <c r="LA15" i="2" s="1"/>
  <c r="LB15" i="2" s="1"/>
  <c r="LC15" i="2" s="1"/>
  <c r="LD15" i="2" s="1"/>
  <c r="LE15" i="2" s="1"/>
  <c r="LF15" i="2" s="1"/>
  <c r="LG15" i="2" s="1"/>
  <c r="LH15" i="2" s="1"/>
  <c r="LI15" i="2" s="1"/>
  <c r="LJ15" i="2" s="1"/>
  <c r="LK15" i="2" s="1"/>
  <c r="LL15" i="2" s="1"/>
  <c r="LM15" i="2" s="1"/>
  <c r="LN15" i="2" s="1"/>
  <c r="LO15" i="2" s="1"/>
  <c r="LP15" i="2" s="1"/>
  <c r="LQ15" i="2" s="1"/>
  <c r="LR15" i="2" s="1"/>
  <c r="LS15" i="2" s="1"/>
  <c r="LT15" i="2" s="1"/>
  <c r="LU15" i="2" s="1"/>
  <c r="LV15" i="2" s="1"/>
  <c r="LW15" i="2" s="1"/>
  <c r="LX15" i="2" s="1"/>
  <c r="LY15" i="2" s="1"/>
  <c r="LZ15" i="2" s="1"/>
  <c r="MA15" i="2" s="1"/>
  <c r="MB15" i="2" s="1"/>
  <c r="MC15" i="2" s="1"/>
  <c r="MD15" i="2" s="1"/>
  <c r="ME15" i="2" s="1"/>
  <c r="MF15" i="2" s="1"/>
  <c r="MG15" i="2" s="1"/>
  <c r="MH15" i="2" s="1"/>
  <c r="MI15" i="2" s="1"/>
  <c r="MJ15" i="2" s="1"/>
  <c r="MK15" i="2" s="1"/>
  <c r="ML15" i="2" s="1"/>
  <c r="MM15" i="2" s="1"/>
  <c r="MN15" i="2" s="1"/>
  <c r="MO15" i="2" s="1"/>
  <c r="MP15" i="2" s="1"/>
  <c r="MQ15" i="2" s="1"/>
  <c r="MR15" i="2" s="1"/>
  <c r="MS15" i="2" s="1"/>
  <c r="MT15" i="2" s="1"/>
  <c r="MU15" i="2" s="1"/>
  <c r="MV15" i="2" s="1"/>
  <c r="MW15" i="2" s="1"/>
  <c r="MX15" i="2" s="1"/>
  <c r="MY15" i="2" s="1"/>
  <c r="MZ15" i="2" s="1"/>
  <c r="NA15" i="2" s="1"/>
  <c r="NB15" i="2" s="1"/>
  <c r="NC15" i="2" s="1"/>
  <c r="ND15" i="2" s="1"/>
  <c r="NE15" i="2" s="1"/>
  <c r="NF15" i="2" s="1"/>
  <c r="NG15" i="2" s="1"/>
  <c r="NH15" i="2" s="1"/>
  <c r="NI15" i="2" s="1"/>
  <c r="NJ15" i="2" s="1"/>
  <c r="NK15" i="2" s="1"/>
  <c r="NL15" i="2" s="1"/>
  <c r="NM15" i="2" s="1"/>
  <c r="NN15" i="2" s="1"/>
  <c r="NO15" i="2" s="1"/>
  <c r="NP15" i="2" s="1"/>
  <c r="NQ15" i="2" s="1"/>
  <c r="NR15" i="2" s="1"/>
  <c r="NS15" i="2" s="1"/>
  <c r="NT15" i="2" s="1"/>
  <c r="NU15" i="2" s="1"/>
  <c r="NV15" i="2" s="1"/>
  <c r="NW15" i="2" s="1"/>
  <c r="NX15" i="2" s="1"/>
  <c r="NY15" i="2" s="1"/>
  <c r="NZ15" i="2" s="1"/>
  <c r="OA15" i="2" s="1"/>
  <c r="OB15" i="2" s="1"/>
  <c r="OC15" i="2" s="1"/>
  <c r="OD15" i="2" s="1"/>
  <c r="OE15" i="2" s="1"/>
  <c r="OF15" i="2" s="1"/>
  <c r="OG15" i="2" s="1"/>
  <c r="OH15" i="2" s="1"/>
  <c r="OI15" i="2" s="1"/>
  <c r="OJ15" i="2" s="1"/>
  <c r="OK15" i="2" s="1"/>
  <c r="OL15" i="2" s="1"/>
  <c r="OM15" i="2" s="1"/>
  <c r="ON15" i="2" s="1"/>
  <c r="OO15" i="2" s="1"/>
  <c r="OP15" i="2" s="1"/>
  <c r="OQ15" i="2" s="1"/>
  <c r="OR15" i="2" s="1"/>
  <c r="OS15" i="2" s="1"/>
  <c r="OT15" i="2" s="1"/>
  <c r="OU15" i="2" s="1"/>
  <c r="OV15" i="2" s="1"/>
  <c r="OW15" i="2" s="1"/>
  <c r="OX15" i="2" s="1"/>
  <c r="OY15" i="2" s="1"/>
  <c r="OZ15" i="2" s="1"/>
  <c r="PA15" i="2" s="1"/>
  <c r="PB15" i="2" s="1"/>
  <c r="PC15" i="2" s="1"/>
  <c r="PD15" i="2" s="1"/>
  <c r="PE15" i="2" s="1"/>
  <c r="PF15" i="2" s="1"/>
  <c r="PG15" i="2" s="1"/>
  <c r="PH15" i="2" s="1"/>
  <c r="PI15" i="2" s="1"/>
  <c r="PJ15" i="2" s="1"/>
  <c r="PK15" i="2" s="1"/>
  <c r="PL15" i="2" s="1"/>
  <c r="PM15" i="2" s="1"/>
  <c r="PN15" i="2" s="1"/>
  <c r="PO15" i="2" s="1"/>
  <c r="PP15" i="2" s="1"/>
  <c r="PQ15" i="2" s="1"/>
  <c r="PR15" i="2" s="1"/>
  <c r="PS15" i="2" s="1"/>
  <c r="PT15" i="2" s="1"/>
  <c r="PU15" i="2" s="1"/>
  <c r="PV15" i="2" s="1"/>
  <c r="PW15" i="2" s="1"/>
  <c r="PX15" i="2" s="1"/>
  <c r="PY15" i="2" s="1"/>
  <c r="PZ15" i="2" s="1"/>
  <c r="QA15" i="2" s="1"/>
  <c r="QB15" i="2" s="1"/>
  <c r="QC15" i="2" s="1"/>
  <c r="QD15" i="2" s="1"/>
  <c r="QE15" i="2" s="1"/>
  <c r="AW29" i="2" s="1"/>
  <c r="AW30" i="2" s="1"/>
  <c r="AW31" i="2" s="1"/>
  <c r="AR27" i="2"/>
</calcChain>
</file>

<file path=xl/sharedStrings.xml><?xml version="1.0" encoding="utf-8"?>
<sst xmlns="http://schemas.openxmlformats.org/spreadsheetml/2006/main" count="84" uniqueCount="79">
  <si>
    <t>Model</t>
  </si>
  <si>
    <t>Main</t>
  </si>
  <si>
    <t>Shares</t>
  </si>
  <si>
    <t>Price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</si>
  <si>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</si>
  <si>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</si>
  <si>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</si>
  <si>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</si>
  <si>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</si>
  <si>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</si>
  <si>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</si>
  <si>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</si>
  <si>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</si>
  <si>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</si>
  <si>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</si>
  <si>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</si>
  <si>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</si>
  <si>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</si>
  <si>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</si>
  <si>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</si>
  <si>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</si>
  <si>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</si>
  <si>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</si>
  <si>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</si>
  <si>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</si>
  <si>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</si>
  <si>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</si>
  <si>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</si>
  <si>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</si>
  <si>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COGS</t>
  </si>
  <si>
    <t>Gross Profit</t>
  </si>
  <si>
    <t>S&amp;M</t>
  </si>
  <si>
    <t>R&amp;D</t>
  </si>
  <si>
    <t>G&amp;A</t>
  </si>
  <si>
    <t>Operating Expense</t>
  </si>
  <si>
    <t>Operating Income</t>
  </si>
  <si>
    <t>Interest</t>
  </si>
  <si>
    <t>Pretax Income</t>
  </si>
  <si>
    <t>Tax</t>
  </si>
  <si>
    <t>Net Profit</t>
  </si>
  <si>
    <t>EPS</t>
  </si>
  <si>
    <t>Senior Notes</t>
  </si>
  <si>
    <t>Redeemable July 5, 2023</t>
  </si>
  <si>
    <t>Conversion rate is $150.80</t>
  </si>
  <si>
    <t>Can be converted if ZS trades 130% of rate for 30 days</t>
  </si>
  <si>
    <t>1.15 Billion issued June 25, 2020</t>
  </si>
  <si>
    <t>Other</t>
  </si>
  <si>
    <t>Goodwill</t>
  </si>
  <si>
    <t>Deffered contracts nc</t>
  </si>
  <si>
    <t>Lease</t>
  </si>
  <si>
    <t>PPE</t>
  </si>
  <si>
    <t>Prepaid expense</t>
  </si>
  <si>
    <t xml:space="preserve">Deferred contracts </t>
  </si>
  <si>
    <t>Assets</t>
  </si>
  <si>
    <t>AP</t>
  </si>
  <si>
    <t>Accured Expense</t>
  </si>
  <si>
    <t>DR</t>
  </si>
  <si>
    <t>DR NC</t>
  </si>
  <si>
    <t>Lease NC</t>
  </si>
  <si>
    <t>Liabilities</t>
  </si>
  <si>
    <t>Net Cash</t>
  </si>
  <si>
    <t>AR</t>
  </si>
  <si>
    <t>Rev y/y</t>
  </si>
  <si>
    <t>Gross Margin</t>
  </si>
  <si>
    <t>Operating Margin</t>
  </si>
  <si>
    <t>Profit Margin</t>
  </si>
  <si>
    <t>Discount</t>
  </si>
  <si>
    <t>Maturity</t>
  </si>
  <si>
    <t>NPV</t>
  </si>
  <si>
    <t>FVE</t>
  </si>
  <si>
    <t>Value?</t>
  </si>
  <si>
    <t>COGS y/y</t>
  </si>
  <si>
    <t>OE y/y</t>
  </si>
  <si>
    <t>Accured Compensation</t>
  </si>
  <si>
    <t>Q124</t>
  </si>
  <si>
    <t>Q225*</t>
  </si>
  <si>
    <t>Q325*</t>
  </si>
  <si>
    <t>Q425*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</si>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</sst>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859311939577378E-2"/>
          <c:y val="3.6343075759597838E-2"/>
          <c:w val="0.96471007033241785"/>
          <c:h val="0.922320716830415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9-F94D-85D5-8C8CC5DD2636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9-F94D-85D5-8C8CC5DD2636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99-F94D-85D5-8C8CC5DD26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Model!$C$1:$Z$1</c:f>
              <c:strCache>
                <c:ptCount val="2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Q124</c:v>
                </c:pt>
                <c:pt idx="21">
                  <c:v>Q225*</c:v>
                </c:pt>
                <c:pt idx="22">
                  <c:v>Q325*</c:v>
                </c:pt>
                <c:pt idx="23">
                  <c:v>Q425*</c:v>
                </c:pt>
              </c:strCache>
            </c:strRef>
          </c:cat>
          <c:val>
            <c:numRef>
              <c:f>Model!$C$4:$Z$4</c:f>
              <c:numCache>
                <c:formatCode>#,##0</c:formatCode>
                <c:ptCount val="24"/>
                <c:pt idx="0">
                  <c:v>63</c:v>
                </c:pt>
                <c:pt idx="1">
                  <c:v>74</c:v>
                </c:pt>
                <c:pt idx="2">
                  <c:v>79</c:v>
                </c:pt>
                <c:pt idx="3">
                  <c:v>86</c:v>
                </c:pt>
                <c:pt idx="4">
                  <c:v>94</c:v>
                </c:pt>
                <c:pt idx="5">
                  <c:v>101</c:v>
                </c:pt>
                <c:pt idx="6">
                  <c:v>111</c:v>
                </c:pt>
                <c:pt idx="7">
                  <c:v>126</c:v>
                </c:pt>
                <c:pt idx="8">
                  <c:v>143</c:v>
                </c:pt>
                <c:pt idx="9">
                  <c:v>157</c:v>
                </c:pt>
                <c:pt idx="10">
                  <c:v>176</c:v>
                </c:pt>
                <c:pt idx="11">
                  <c:v>197</c:v>
                </c:pt>
                <c:pt idx="12">
                  <c:v>231</c:v>
                </c:pt>
                <c:pt idx="13">
                  <c:v>255.56299999999999</c:v>
                </c:pt>
                <c:pt idx="14">
                  <c:v>287</c:v>
                </c:pt>
                <c:pt idx="15">
                  <c:v>318</c:v>
                </c:pt>
                <c:pt idx="16">
                  <c:v>356</c:v>
                </c:pt>
                <c:pt idx="17">
                  <c:v>387.59800000000001</c:v>
                </c:pt>
                <c:pt idx="18">
                  <c:v>419</c:v>
                </c:pt>
                <c:pt idx="19">
                  <c:v>453.40200000000004</c:v>
                </c:pt>
                <c:pt idx="20">
                  <c:v>496</c:v>
                </c:pt>
                <c:pt idx="21">
                  <c:v>505</c:v>
                </c:pt>
                <c:pt idx="22">
                  <c:v>520</c:v>
                </c:pt>
                <c:pt idx="23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2-4AE1-9AB3-39F4F8C61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9195279"/>
        <c:axId val="939186639"/>
      </c:lineChart>
      <c:catAx>
        <c:axId val="93919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639"/>
        <c:crosses val="autoZero"/>
        <c:auto val="1"/>
        <c:lblAlgn val="ctr"/>
        <c:lblOffset val="100"/>
        <c:noMultiLvlLbl val="0"/>
      </c:catAx>
      <c:valAx>
        <c:axId val="9391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Profit Trend</a:t>
            </a:r>
          </a:p>
        </c:rich>
      </c:tx>
      <c:layout>
        <c:manualLayout>
          <c:xMode val="edge"/>
          <c:yMode val="edge"/>
          <c:x val="0.42518793647925129"/>
          <c:y val="9.486165220614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8994258616934E-2"/>
          <c:y val="1.1636196683477292E-2"/>
          <c:w val="0.96471007033241785"/>
          <c:h val="0.922320716830415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Model!$C$1:$Z$1</c:f>
              <c:strCache>
                <c:ptCount val="2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Q124</c:v>
                </c:pt>
                <c:pt idx="21">
                  <c:v>Q225*</c:v>
                </c:pt>
                <c:pt idx="22">
                  <c:v>Q325*</c:v>
                </c:pt>
                <c:pt idx="23">
                  <c:v>Q425*</c:v>
                </c:pt>
              </c:strCache>
            </c:strRef>
          </c:cat>
          <c:val>
            <c:numRef>
              <c:f>Model!$C$15:$Z$15</c:f>
              <c:numCache>
                <c:formatCode>#,##0</c:formatCode>
                <c:ptCount val="24"/>
                <c:pt idx="0">
                  <c:v>-7</c:v>
                </c:pt>
                <c:pt idx="1">
                  <c:v>-4</c:v>
                </c:pt>
                <c:pt idx="2">
                  <c:v>-12</c:v>
                </c:pt>
                <c:pt idx="3">
                  <c:v>-5</c:v>
                </c:pt>
                <c:pt idx="4">
                  <c:v>-17</c:v>
                </c:pt>
                <c:pt idx="5">
                  <c:v>-29</c:v>
                </c:pt>
                <c:pt idx="6">
                  <c:v>-19</c:v>
                </c:pt>
                <c:pt idx="7">
                  <c:v>-48</c:v>
                </c:pt>
                <c:pt idx="8">
                  <c:v>-55</c:v>
                </c:pt>
                <c:pt idx="9">
                  <c:v>-68</c:v>
                </c:pt>
                <c:pt idx="10">
                  <c:v>-59</c:v>
                </c:pt>
                <c:pt idx="11">
                  <c:v>-80</c:v>
                </c:pt>
                <c:pt idx="12">
                  <c:v>-89.626999999999995</c:v>
                </c:pt>
                <c:pt idx="13">
                  <c:v>-98.920000000000044</c:v>
                </c:pt>
                <c:pt idx="14">
                  <c:v>-100</c:v>
                </c:pt>
                <c:pt idx="15">
                  <c:v>-95</c:v>
                </c:pt>
                <c:pt idx="16">
                  <c:v>-67</c:v>
                </c:pt>
                <c:pt idx="17">
                  <c:v>-57.593999999999944</c:v>
                </c:pt>
                <c:pt idx="18">
                  <c:v>-38</c:v>
                </c:pt>
                <c:pt idx="19">
                  <c:v>-31.405999999999999</c:v>
                </c:pt>
                <c:pt idx="20">
                  <c:v>-34</c:v>
                </c:pt>
                <c:pt idx="21">
                  <c:v>-23.308051948051968</c:v>
                </c:pt>
                <c:pt idx="22">
                  <c:v>-16.881558441558418</c:v>
                </c:pt>
                <c:pt idx="23">
                  <c:v>-14.263896103896126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B8E-A775-351FB13E1C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9195279"/>
        <c:axId val="939186639"/>
      </c:lineChart>
      <c:dateAx>
        <c:axId val="9391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639"/>
        <c:crosses val="autoZero"/>
        <c:auto val="0"/>
        <c:lblOffset val="100"/>
        <c:baseTimeUnit val="days"/>
      </c:dateAx>
      <c:valAx>
        <c:axId val="939186639"/>
        <c:scaling>
          <c:orientation val="minMax"/>
          <c:max val="3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Sheet1!$G$13:$G$32</c:f>
              <c:numCache>
                <c:formatCode>General</c:formatCode>
                <c:ptCount val="20"/>
                <c:pt idx="0">
                  <c:v>212.5</c:v>
                </c:pt>
                <c:pt idx="1">
                  <c:v>215</c:v>
                </c:pt>
                <c:pt idx="2">
                  <c:v>217.5</c:v>
                </c:pt>
                <c:pt idx="3">
                  <c:v>220</c:v>
                </c:pt>
                <c:pt idx="4">
                  <c:v>222.5</c:v>
                </c:pt>
                <c:pt idx="5">
                  <c:v>225</c:v>
                </c:pt>
                <c:pt idx="6">
                  <c:v>227.5</c:v>
                </c:pt>
                <c:pt idx="7">
                  <c:v>230</c:v>
                </c:pt>
                <c:pt idx="8">
                  <c:v>232.5</c:v>
                </c:pt>
                <c:pt idx="9">
                  <c:v>235</c:v>
                </c:pt>
                <c:pt idx="10">
                  <c:v>237.5</c:v>
                </c:pt>
                <c:pt idx="11">
                  <c:v>240</c:v>
                </c:pt>
                <c:pt idx="12">
                  <c:v>242.5</c:v>
                </c:pt>
                <c:pt idx="13">
                  <c:v>245</c:v>
                </c:pt>
                <c:pt idx="14">
                  <c:v>247.5</c:v>
                </c:pt>
                <c:pt idx="15">
                  <c:v>250</c:v>
                </c:pt>
                <c:pt idx="16">
                  <c:v>252.5</c:v>
                </c:pt>
                <c:pt idx="17">
                  <c:v>255</c:v>
                </c:pt>
                <c:pt idx="18">
                  <c:v>257.5</c:v>
                </c:pt>
                <c:pt idx="19">
                  <c:v>260</c:v>
                </c:pt>
              </c:numCache>
            </c:numRef>
          </c:xVal>
          <c:yVal>
            <c:numRef>
              <c:f>Sheet1!$H$13:$H$32</c:f>
              <c:numCache>
                <c:formatCode>General</c:formatCode>
                <c:ptCount val="20"/>
                <c:pt idx="0">
                  <c:v>92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19</c:v>
                </c:pt>
                <c:pt idx="5">
                  <c:v>51</c:v>
                </c:pt>
                <c:pt idx="6">
                  <c:v>50</c:v>
                </c:pt>
                <c:pt idx="7">
                  <c:v>40</c:v>
                </c:pt>
                <c:pt idx="8">
                  <c:v>20</c:v>
                </c:pt>
                <c:pt idx="9">
                  <c:v>17</c:v>
                </c:pt>
                <c:pt idx="10">
                  <c:v>2</c:v>
                </c:pt>
                <c:pt idx="11">
                  <c:v>20</c:v>
                </c:pt>
                <c:pt idx="12">
                  <c:v>45</c:v>
                </c:pt>
                <c:pt idx="13">
                  <c:v>4</c:v>
                </c:pt>
                <c:pt idx="14">
                  <c:v>30</c:v>
                </c:pt>
                <c:pt idx="15">
                  <c:v>20</c:v>
                </c:pt>
                <c:pt idx="16">
                  <c:v>30</c:v>
                </c:pt>
                <c:pt idx="17">
                  <c:v>60</c:v>
                </c:pt>
                <c:pt idx="18">
                  <c:v>60</c:v>
                </c:pt>
                <c:pt idx="1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D-2242-93DE-B40944CF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6399"/>
        <c:axId val="75308111"/>
      </c:scatterChart>
      <c:valAx>
        <c:axId val="75306399"/>
        <c:scaling>
          <c:orientation val="minMax"/>
          <c:min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8111"/>
        <c:crosses val="autoZero"/>
        <c:crossBetween val="midCat"/>
      </c:valAx>
      <c:valAx>
        <c:axId val="75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655320</xdr:colOff>
      <xdr:row>0</xdr:row>
      <xdr:rowOff>0</xdr:rowOff>
    </xdr:from>
    <xdr:to>
      <xdr:col>23</xdr:col>
      <xdr:colOff>17512</xdr:colOff>
      <xdr:row>63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EDD769-AD38-5D52-2127-3FFD08C057B2}"/>
            </a:ext>
          </a:extLst>
        </xdr:cNvPr>
        <xdr:cNvCxnSpPr/>
      </xdr:nvCxnSpPr>
      <xdr:spPr>
        <a:xfrm>
          <a:off x="17660930" y="0"/>
          <a:ext cx="28167" cy="11708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0</xdr:colOff>
      <xdr:row>64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696793B-9BAB-2746-DADD-EF5F7B43DCF2}"/>
            </a:ext>
          </a:extLst>
        </xdr:cNvPr>
        <xdr:cNvCxnSpPr/>
      </xdr:nvCxnSpPr>
      <xdr:spPr>
        <a:xfrm>
          <a:off x="22333415" y="0"/>
          <a:ext cx="0" cy="119422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460446</xdr:colOff>
      <xdr:row>54</xdr:row>
      <xdr:rowOff>99147</xdr:rowOff>
    </xdr:from>
    <xdr:to>
      <xdr:col>40</xdr:col>
      <xdr:colOff>17316</xdr:colOff>
      <xdr:row>84</xdr:row>
      <xdr:rowOff>3897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1533A9-DCEA-4E37-7362-BACC510FB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8660</xdr:colOff>
      <xdr:row>54</xdr:row>
      <xdr:rowOff>97415</xdr:rowOff>
    </xdr:from>
    <xdr:to>
      <xdr:col>56</xdr:col>
      <xdr:colOff>371259</xdr:colOff>
      <xdr:row>83</xdr:row>
      <xdr:rowOff>155865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9DDB5-F1DF-4284-8D87-C7D8C4D7E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6</xdr:row>
      <xdr:rowOff>114300</xdr:rowOff>
    </xdr:from>
    <xdr:to>
      <xdr:col>25</xdr:col>
      <xdr:colOff>177800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C1844-0443-E902-B57C-2FEC5D41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6.6640625" bestFit="1" customWidth="1"/>
  </cols>
  <sheetData>
    <row r="1" spans="1:13" x14ac:dyDescent="0.2">
      <c r="A1" s="1" t="s">
        <v>0</v>
      </c>
      <c r="J1" t="s">
        <v>3</v>
      </c>
      <c r="K1">
        <v>135</v>
      </c>
    </row>
    <row r="2" spans="1:13" x14ac:dyDescent="0.2">
      <c r="J2" t="s">
        <v>2</v>
      </c>
      <c r="K2">
        <v>145.12</v>
      </c>
    </row>
    <row r="3" spans="1:13" x14ac:dyDescent="0.2">
      <c r="J3" t="s">
        <v>4</v>
      </c>
      <c r="K3" s="3">
        <f>K2*K1</f>
        <v>19591.2</v>
      </c>
      <c r="L3" s="3"/>
    </row>
    <row r="4" spans="1:13" x14ac:dyDescent="0.2">
      <c r="J4" t="s">
        <v>5</v>
      </c>
      <c r="K4" s="3">
        <v>1968</v>
      </c>
    </row>
    <row r="5" spans="1:13" x14ac:dyDescent="0.2">
      <c r="J5" t="s">
        <v>6</v>
      </c>
      <c r="K5">
        <v>0</v>
      </c>
    </row>
    <row r="6" spans="1:13" x14ac:dyDescent="0.2">
      <c r="J6" t="s">
        <v>7</v>
      </c>
      <c r="K6" s="3">
        <f>K3-K4</f>
        <v>17623.2</v>
      </c>
      <c r="M6">
        <f>K6/K3</f>
        <v>0.89954673526889628</v>
      </c>
    </row>
    <row r="8" spans="1:13" ht="16" thickBot="1" x14ac:dyDescent="0.25"/>
    <row r="9" spans="1:13" x14ac:dyDescent="0.2">
      <c r="C9" s="10" t="s">
        <v>41</v>
      </c>
      <c r="D9" s="11"/>
      <c r="E9" s="11"/>
      <c r="F9" s="11"/>
      <c r="G9" s="11"/>
      <c r="H9" s="12"/>
    </row>
    <row r="10" spans="1:13" x14ac:dyDescent="0.2">
      <c r="C10" s="13" t="s">
        <v>42</v>
      </c>
      <c r="H10" s="14"/>
    </row>
    <row r="11" spans="1:13" x14ac:dyDescent="0.2">
      <c r="C11" s="13" t="s">
        <v>43</v>
      </c>
      <c r="H11" s="14"/>
    </row>
    <row r="12" spans="1:13" x14ac:dyDescent="0.2">
      <c r="C12" s="13" t="s">
        <v>44</v>
      </c>
      <c r="H12" s="14"/>
    </row>
    <row r="13" spans="1:13" ht="16" thickBot="1" x14ac:dyDescent="0.25">
      <c r="C13" s="15" t="s">
        <v>45</v>
      </c>
      <c r="D13" s="16"/>
      <c r="E13" s="16"/>
      <c r="F13" s="16"/>
      <c r="G13" s="16"/>
      <c r="H13" s="17"/>
    </row>
  </sheetData>
  <hyperlinks>
    <hyperlink ref="A1" location="Model!A1" display="Model" xr:uid="{6A352377-8633-43BC-9942-166A6938E23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53B0-CC7A-4D38-8B43-AB607B5A39F2}">
  <dimension ref="A1:QE50"/>
  <sheetViews>
    <sheetView tabSelected="1" zoomScale="82" zoomScaleNormal="11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I4" sqref="AI4"/>
    </sheetView>
  </sheetViews>
  <sheetFormatPr baseColWidth="10" defaultColWidth="8.83203125" defaultRowHeight="15" x14ac:dyDescent="0.2"/>
  <cols>
    <col min="1" max="1" width="5.5" bestFit="1" customWidth="1"/>
    <col min="2" max="2" width="20.1640625" bestFit="1" customWidth="1"/>
    <col min="3" max="3" width="9.6640625" style="4" bestFit="1" customWidth="1"/>
    <col min="4" max="10" width="9.6640625" bestFit="1" customWidth="1"/>
    <col min="11" max="11" width="10.6640625" bestFit="1" customWidth="1"/>
    <col min="12" max="14" width="9.6640625" bestFit="1" customWidth="1"/>
    <col min="15" max="15" width="10.6640625" bestFit="1" customWidth="1"/>
    <col min="16" max="18" width="9.6640625" bestFit="1" customWidth="1"/>
    <col min="19" max="19" width="10.6640625" bestFit="1" customWidth="1"/>
    <col min="20" max="22" width="9.6640625" bestFit="1" customWidth="1"/>
  </cols>
  <sheetData>
    <row r="1" spans="1:447" x14ac:dyDescent="0.2">
      <c r="A1" s="1" t="s">
        <v>1</v>
      </c>
      <c r="B1" s="1"/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74</v>
      </c>
      <c r="X1" t="s">
        <v>75</v>
      </c>
      <c r="Y1" t="s">
        <v>76</v>
      </c>
      <c r="Z1" t="s">
        <v>77</v>
      </c>
      <c r="AC1">
        <v>2018</v>
      </c>
      <c r="AD1">
        <v>2019</v>
      </c>
      <c r="AE1">
        <v>2020</v>
      </c>
      <c r="AF1">
        <f>AE1+1</f>
        <v>2021</v>
      </c>
      <c r="AG1">
        <f t="shared" ref="AG1:AR1" si="0">AF1+1</f>
        <v>2022</v>
      </c>
      <c r="AH1">
        <f t="shared" si="0"/>
        <v>2023</v>
      </c>
      <c r="AI1">
        <f t="shared" si="0"/>
        <v>2024</v>
      </c>
      <c r="AJ1">
        <f t="shared" si="0"/>
        <v>2025</v>
      </c>
      <c r="AK1">
        <f t="shared" si="0"/>
        <v>2026</v>
      </c>
      <c r="AL1">
        <f t="shared" si="0"/>
        <v>2027</v>
      </c>
      <c r="AM1">
        <f t="shared" si="0"/>
        <v>2028</v>
      </c>
      <c r="AN1">
        <f t="shared" si="0"/>
        <v>2029</v>
      </c>
      <c r="AO1">
        <f t="shared" si="0"/>
        <v>2030</v>
      </c>
      <c r="AP1">
        <f t="shared" si="0"/>
        <v>2031</v>
      </c>
      <c r="AQ1">
        <f t="shared" si="0"/>
        <v>2032</v>
      </c>
      <c r="AR1">
        <f t="shared" si="0"/>
        <v>2033</v>
      </c>
    </row>
    <row r="2" spans="1:447" x14ac:dyDescent="0.2">
      <c r="A2" s="1"/>
      <c r="B2" s="1"/>
      <c r="C2" s="5">
        <v>43677</v>
      </c>
      <c r="D2" s="5">
        <v>43496</v>
      </c>
      <c r="E2" s="5">
        <v>43585</v>
      </c>
      <c r="F2" s="5">
        <v>43677</v>
      </c>
      <c r="G2" s="5">
        <v>44043</v>
      </c>
      <c r="H2" s="5">
        <v>43861</v>
      </c>
      <c r="I2" s="5">
        <v>43951</v>
      </c>
      <c r="J2" s="5">
        <v>44043</v>
      </c>
      <c r="K2" s="5">
        <v>44135</v>
      </c>
      <c r="L2" s="5">
        <v>44227</v>
      </c>
      <c r="M2" s="5">
        <v>44306</v>
      </c>
      <c r="N2" s="5">
        <v>44408</v>
      </c>
      <c r="O2" s="5">
        <v>44500</v>
      </c>
      <c r="P2" s="5">
        <v>44592</v>
      </c>
      <c r="Q2" s="5">
        <v>44681</v>
      </c>
      <c r="R2" s="5">
        <v>44773</v>
      </c>
      <c r="S2" s="5">
        <v>44865</v>
      </c>
      <c r="T2" s="5">
        <v>44957</v>
      </c>
      <c r="U2" s="5">
        <v>45046</v>
      </c>
      <c r="V2" s="5">
        <v>45138</v>
      </c>
      <c r="W2" s="5">
        <v>45230</v>
      </c>
    </row>
    <row r="3" spans="1:447" x14ac:dyDescent="0.2">
      <c r="A3" s="1"/>
      <c r="B3" s="1"/>
      <c r="C3"/>
      <c r="T3" s="5"/>
      <c r="AG3" s="3"/>
    </row>
    <row r="4" spans="1:447" x14ac:dyDescent="0.2">
      <c r="B4" t="s">
        <v>28</v>
      </c>
      <c r="C4" s="3">
        <v>63</v>
      </c>
      <c r="D4" s="3">
        <v>74</v>
      </c>
      <c r="E4" s="3">
        <v>79</v>
      </c>
      <c r="F4" s="3">
        <v>86</v>
      </c>
      <c r="G4" s="3">
        <v>94</v>
      </c>
      <c r="H4" s="3">
        <v>101</v>
      </c>
      <c r="I4" s="3">
        <v>111</v>
      </c>
      <c r="J4" s="3">
        <v>126</v>
      </c>
      <c r="K4" s="3">
        <v>143</v>
      </c>
      <c r="L4" s="3">
        <v>157</v>
      </c>
      <c r="M4" s="3">
        <v>176</v>
      </c>
      <c r="N4" s="3">
        <v>197</v>
      </c>
      <c r="O4" s="3">
        <v>231</v>
      </c>
      <c r="P4" s="3">
        <v>255.56299999999999</v>
      </c>
      <c r="Q4" s="3">
        <v>287</v>
      </c>
      <c r="R4" s="3">
        <v>318</v>
      </c>
      <c r="S4" s="3">
        <v>356</v>
      </c>
      <c r="T4" s="3">
        <v>387.59800000000001</v>
      </c>
      <c r="U4" s="3">
        <v>419</v>
      </c>
      <c r="V4" s="3">
        <f>AH4-U4-T4-S4</f>
        <v>453.40200000000004</v>
      </c>
      <c r="W4" s="3">
        <v>496</v>
      </c>
      <c r="X4" s="3">
        <v>505</v>
      </c>
      <c r="Y4" s="3">
        <v>520</v>
      </c>
      <c r="Z4" s="3">
        <v>530</v>
      </c>
      <c r="AA4" s="3"/>
      <c r="AB4" s="18">
        <f>8000/8200-1</f>
        <v>-2.4390243902439046E-2</v>
      </c>
      <c r="AD4" s="3">
        <v>303</v>
      </c>
      <c r="AE4" s="3">
        <v>431</v>
      </c>
      <c r="AF4" s="3">
        <v>673</v>
      </c>
      <c r="AG4" s="3">
        <v>1091</v>
      </c>
      <c r="AH4" s="3">
        <v>1616</v>
      </c>
      <c r="AI4" s="3">
        <f>SUM(W4:Z4)</f>
        <v>2051</v>
      </c>
      <c r="AJ4" s="3">
        <f>AI4*1.25</f>
        <v>2563.75</v>
      </c>
      <c r="AK4" s="3">
        <f t="shared" ref="AK4:AR4" si="1">AJ4*1.25</f>
        <v>3204.6875</v>
      </c>
      <c r="AL4" s="3">
        <f t="shared" si="1"/>
        <v>4005.859375</v>
      </c>
      <c r="AM4" s="3">
        <f t="shared" si="1"/>
        <v>5007.32421875</v>
      </c>
      <c r="AN4" s="3">
        <f t="shared" si="1"/>
        <v>6259.1552734375</v>
      </c>
      <c r="AO4" s="3">
        <f t="shared" si="1"/>
        <v>7823.944091796875</v>
      </c>
      <c r="AP4" s="3">
        <f t="shared" si="1"/>
        <v>9779.9301147460938</v>
      </c>
      <c r="AQ4" s="3">
        <f t="shared" si="1"/>
        <v>12224.912643432617</v>
      </c>
      <c r="AR4" s="3">
        <f t="shared" si="1"/>
        <v>15281.140804290771</v>
      </c>
    </row>
    <row r="5" spans="1:447" x14ac:dyDescent="0.2">
      <c r="B5" t="s">
        <v>29</v>
      </c>
      <c r="C5" s="3">
        <v>12</v>
      </c>
      <c r="D5" s="3">
        <v>15</v>
      </c>
      <c r="E5" s="3">
        <v>15</v>
      </c>
      <c r="F5" s="3">
        <v>17</v>
      </c>
      <c r="G5" s="3">
        <v>20</v>
      </c>
      <c r="H5" s="3">
        <v>20</v>
      </c>
      <c r="I5" s="3">
        <v>25</v>
      </c>
      <c r="J5" s="3">
        <v>31</v>
      </c>
      <c r="K5" s="3">
        <v>32</v>
      </c>
      <c r="L5" s="3">
        <v>34</v>
      </c>
      <c r="M5" s="3">
        <v>39</v>
      </c>
      <c r="N5" s="3">
        <v>45</v>
      </c>
      <c r="O5" s="3">
        <v>52</v>
      </c>
      <c r="P5" s="3">
        <v>57.783000000000001</v>
      </c>
      <c r="Q5" s="3">
        <v>64</v>
      </c>
      <c r="R5" s="3">
        <v>68</v>
      </c>
      <c r="S5" s="3">
        <v>77</v>
      </c>
      <c r="T5" s="3">
        <v>87.603999999999999</v>
      </c>
      <c r="U5" s="3">
        <v>96</v>
      </c>
      <c r="V5" s="3">
        <f>AH5-U5-T5-S5</f>
        <v>102.39600000000002</v>
      </c>
      <c r="W5" s="3">
        <v>111</v>
      </c>
      <c r="X5" s="2">
        <f>X4*0.22</f>
        <v>111.1</v>
      </c>
      <c r="Y5" s="2">
        <f t="shared" ref="Y5:Z5" si="2">Y4*0.22</f>
        <v>114.4</v>
      </c>
      <c r="Z5" s="2">
        <f t="shared" si="2"/>
        <v>116.6</v>
      </c>
      <c r="AB5">
        <f>AB4*AI4</f>
        <v>-50.024390243902481</v>
      </c>
      <c r="AD5">
        <v>60</v>
      </c>
      <c r="AE5">
        <v>96</v>
      </c>
      <c r="AF5">
        <v>150</v>
      </c>
      <c r="AG5">
        <v>242</v>
      </c>
      <c r="AH5">
        <v>363</v>
      </c>
      <c r="AI5" s="3">
        <f>SUM(W5:Z5)</f>
        <v>453.1</v>
      </c>
      <c r="AJ5" s="3">
        <f t="shared" ref="AJ5:AR5" si="3">AJ4-AJ6</f>
        <v>538.38749999999982</v>
      </c>
      <c r="AK5" s="3">
        <f t="shared" si="3"/>
        <v>672.984375</v>
      </c>
      <c r="AL5" s="3">
        <f t="shared" si="3"/>
        <v>841.23046875</v>
      </c>
      <c r="AM5" s="3">
        <f t="shared" si="3"/>
        <v>1051.5380859375</v>
      </c>
      <c r="AN5" s="3">
        <f t="shared" si="3"/>
        <v>1314.422607421875</v>
      </c>
      <c r="AO5" s="3">
        <f t="shared" si="3"/>
        <v>1643.0282592773438</v>
      </c>
      <c r="AP5" s="3">
        <f t="shared" si="3"/>
        <v>2053.7853240966797</v>
      </c>
      <c r="AQ5" s="3">
        <f t="shared" si="3"/>
        <v>2567.2316551208496</v>
      </c>
      <c r="AR5" s="3">
        <f t="shared" si="3"/>
        <v>3209.039568901062</v>
      </c>
    </row>
    <row r="6" spans="1:447" s="7" customFormat="1" x14ac:dyDescent="0.2">
      <c r="B6" s="7" t="s">
        <v>30</v>
      </c>
      <c r="C6" s="9">
        <f t="shared" ref="C6:T6" si="4">C4-C5</f>
        <v>51</v>
      </c>
      <c r="D6" s="9">
        <f t="shared" si="4"/>
        <v>59</v>
      </c>
      <c r="E6" s="9">
        <f t="shared" si="4"/>
        <v>64</v>
      </c>
      <c r="F6" s="9">
        <f t="shared" si="4"/>
        <v>69</v>
      </c>
      <c r="G6" s="9">
        <f t="shared" si="4"/>
        <v>74</v>
      </c>
      <c r="H6" s="9">
        <f t="shared" si="4"/>
        <v>81</v>
      </c>
      <c r="I6" s="9">
        <f t="shared" si="4"/>
        <v>86</v>
      </c>
      <c r="J6" s="9">
        <f t="shared" si="4"/>
        <v>95</v>
      </c>
      <c r="K6" s="9">
        <f t="shared" si="4"/>
        <v>111</v>
      </c>
      <c r="L6" s="9">
        <f t="shared" si="4"/>
        <v>123</v>
      </c>
      <c r="M6" s="9">
        <f t="shared" si="4"/>
        <v>137</v>
      </c>
      <c r="N6" s="9">
        <f t="shared" si="4"/>
        <v>152</v>
      </c>
      <c r="O6" s="9">
        <f t="shared" si="4"/>
        <v>179</v>
      </c>
      <c r="P6" s="9">
        <f t="shared" si="4"/>
        <v>197.77999999999997</v>
      </c>
      <c r="Q6" s="9">
        <f t="shared" si="4"/>
        <v>223</v>
      </c>
      <c r="R6" s="9">
        <f t="shared" si="4"/>
        <v>250</v>
      </c>
      <c r="S6" s="9">
        <f t="shared" si="4"/>
        <v>279</v>
      </c>
      <c r="T6" s="9">
        <f t="shared" si="4"/>
        <v>299.99400000000003</v>
      </c>
      <c r="U6" s="9">
        <f>U4-U5</f>
        <v>323</v>
      </c>
      <c r="V6" s="9">
        <f>V4-V5</f>
        <v>351.00600000000003</v>
      </c>
      <c r="W6" s="9">
        <f>W4-W5</f>
        <v>385</v>
      </c>
      <c r="X6" s="9">
        <f t="shared" ref="X6:Z6" si="5">X4-X5</f>
        <v>393.9</v>
      </c>
      <c r="Y6" s="9">
        <f t="shared" si="5"/>
        <v>405.6</v>
      </c>
      <c r="Z6" s="9">
        <f t="shared" si="5"/>
        <v>413.4</v>
      </c>
      <c r="AD6" s="9">
        <f>AD4-AD5</f>
        <v>243</v>
      </c>
      <c r="AE6" s="9">
        <f>AE4-AE5</f>
        <v>335</v>
      </c>
      <c r="AF6" s="9">
        <f>AF4-AF5</f>
        <v>523</v>
      </c>
      <c r="AG6" s="9">
        <f>AG4-AG5</f>
        <v>849</v>
      </c>
      <c r="AH6" s="9">
        <f>AH4-AH5</f>
        <v>1253</v>
      </c>
      <c r="AI6" s="9">
        <f>AI4*0.79</f>
        <v>1620.29</v>
      </c>
      <c r="AJ6" s="9">
        <f t="shared" ref="AJ6:AR6" si="6">AJ4*0.79</f>
        <v>2025.3625000000002</v>
      </c>
      <c r="AK6" s="9">
        <f t="shared" si="6"/>
        <v>2531.703125</v>
      </c>
      <c r="AL6" s="9">
        <f t="shared" si="6"/>
        <v>3164.62890625</v>
      </c>
      <c r="AM6" s="9">
        <f t="shared" si="6"/>
        <v>3955.7861328125</v>
      </c>
      <c r="AN6" s="9">
        <f t="shared" si="6"/>
        <v>4944.732666015625</v>
      </c>
      <c r="AO6" s="9">
        <f t="shared" si="6"/>
        <v>6180.9158325195312</v>
      </c>
      <c r="AP6" s="9">
        <f t="shared" si="6"/>
        <v>7726.1447906494141</v>
      </c>
      <c r="AQ6" s="9">
        <f t="shared" si="6"/>
        <v>9657.6809883117676</v>
      </c>
      <c r="AR6" s="9">
        <f t="shared" si="6"/>
        <v>12072.101235389709</v>
      </c>
    </row>
    <row r="7" spans="1:447" x14ac:dyDescent="0.2">
      <c r="B7" t="s">
        <v>31</v>
      </c>
      <c r="C7" s="3">
        <v>37</v>
      </c>
      <c r="D7" s="3">
        <v>39</v>
      </c>
      <c r="E7" s="3">
        <v>45</v>
      </c>
      <c r="F7" s="3">
        <v>49</v>
      </c>
      <c r="G7" s="3">
        <v>59</v>
      </c>
      <c r="H7" s="3">
        <v>62</v>
      </c>
      <c r="I7" s="3">
        <v>68</v>
      </c>
      <c r="J7" s="3">
        <v>89</v>
      </c>
      <c r="K7" s="3">
        <v>97</v>
      </c>
      <c r="L7" s="3">
        <v>110</v>
      </c>
      <c r="M7" s="3">
        <v>116</v>
      </c>
      <c r="N7" s="3">
        <v>136</v>
      </c>
      <c r="O7" s="3">
        <v>154</v>
      </c>
      <c r="P7" s="3">
        <v>175</v>
      </c>
      <c r="Q7" s="3">
        <v>192</v>
      </c>
      <c r="R7" s="3">
        <v>214</v>
      </c>
      <c r="S7" s="3">
        <v>229</v>
      </c>
      <c r="T7" s="3">
        <v>235.94499999999999</v>
      </c>
      <c r="U7" s="3">
        <v>236</v>
      </c>
      <c r="V7" s="3">
        <f>AH7-U7-T7-S7</f>
        <v>252.05500000000001</v>
      </c>
      <c r="W7" s="3">
        <v>267</v>
      </c>
      <c r="X7" s="3">
        <v>267</v>
      </c>
      <c r="Y7" s="3">
        <f>X7+5</f>
        <v>272</v>
      </c>
      <c r="Z7" s="3">
        <f t="shared" ref="Z7" si="7">Y7+5</f>
        <v>277</v>
      </c>
      <c r="AD7">
        <v>170</v>
      </c>
      <c r="AE7">
        <v>278</v>
      </c>
      <c r="AF7">
        <v>459</v>
      </c>
      <c r="AG7">
        <v>735</v>
      </c>
      <c r="AH7">
        <v>953</v>
      </c>
      <c r="AI7" s="3">
        <f>SUM(W7:Z7)</f>
        <v>1083</v>
      </c>
    </row>
    <row r="8" spans="1:447" x14ac:dyDescent="0.2">
      <c r="B8" t="s">
        <v>32</v>
      </c>
      <c r="C8" s="3">
        <v>13</v>
      </c>
      <c r="D8" s="3">
        <v>15</v>
      </c>
      <c r="E8" s="3">
        <v>16</v>
      </c>
      <c r="F8" s="3">
        <v>17</v>
      </c>
      <c r="G8" s="3">
        <v>20</v>
      </c>
      <c r="H8" s="3">
        <v>21</v>
      </c>
      <c r="I8" s="3">
        <v>24</v>
      </c>
      <c r="J8" s="3">
        <v>33</v>
      </c>
      <c r="K8" s="3">
        <v>36</v>
      </c>
      <c r="L8" s="3">
        <v>42</v>
      </c>
      <c r="M8" s="3">
        <v>41</v>
      </c>
      <c r="N8" s="3">
        <v>56</v>
      </c>
      <c r="O8" s="3">
        <v>65</v>
      </c>
      <c r="P8" s="3">
        <v>69.099999999999994</v>
      </c>
      <c r="Q8" s="3">
        <v>77</v>
      </c>
      <c r="R8" s="3">
        <v>78</v>
      </c>
      <c r="S8" s="3">
        <v>75</v>
      </c>
      <c r="T8" s="3">
        <v>85.765000000000001</v>
      </c>
      <c r="U8" s="3">
        <v>93</v>
      </c>
      <c r="V8" s="3">
        <f>AH8-U8-T8-S8</f>
        <v>96.235000000000014</v>
      </c>
      <c r="W8" s="3">
        <v>114</v>
      </c>
      <c r="X8" s="3">
        <v>114</v>
      </c>
      <c r="Y8" s="3">
        <v>114</v>
      </c>
      <c r="Z8" s="3">
        <v>114</v>
      </c>
      <c r="AD8">
        <v>62</v>
      </c>
      <c r="AE8">
        <v>98</v>
      </c>
      <c r="AF8">
        <v>175</v>
      </c>
      <c r="AG8">
        <v>289</v>
      </c>
      <c r="AH8">
        <v>350</v>
      </c>
      <c r="AI8" s="3">
        <f t="shared" ref="AI8:AI9" si="8">SUM(W8:Z8)</f>
        <v>456</v>
      </c>
    </row>
    <row r="9" spans="1:447" x14ac:dyDescent="0.2">
      <c r="B9" t="s">
        <v>33</v>
      </c>
      <c r="C9" s="3">
        <v>10</v>
      </c>
      <c r="D9" s="3">
        <v>10</v>
      </c>
      <c r="E9" s="3">
        <v>16</v>
      </c>
      <c r="F9" s="3">
        <v>10</v>
      </c>
      <c r="G9" s="3">
        <v>13</v>
      </c>
      <c r="H9" s="3">
        <v>29</v>
      </c>
      <c r="I9" s="3">
        <v>15</v>
      </c>
      <c r="J9" s="3">
        <v>17</v>
      </c>
      <c r="K9" s="3">
        <v>21</v>
      </c>
      <c r="L9" s="3">
        <v>25</v>
      </c>
      <c r="M9" s="3">
        <v>25</v>
      </c>
      <c r="N9" s="3">
        <v>26</v>
      </c>
      <c r="O9" s="3">
        <v>34</v>
      </c>
      <c r="P9" s="3">
        <v>37</v>
      </c>
      <c r="Q9" s="3">
        <v>41</v>
      </c>
      <c r="R9" s="3">
        <v>40</v>
      </c>
      <c r="S9" s="3">
        <v>44</v>
      </c>
      <c r="T9" s="3">
        <v>43.521999999999998</v>
      </c>
      <c r="U9" s="3">
        <v>43</v>
      </c>
      <c r="V9" s="3">
        <f>AH9-U9-T9-S9</f>
        <v>47.478000000000009</v>
      </c>
      <c r="W9" s="3">
        <v>51</v>
      </c>
      <c r="X9" s="3">
        <v>51</v>
      </c>
      <c r="Y9" s="3">
        <f>X9+2</f>
        <v>53</v>
      </c>
      <c r="Z9" s="3">
        <f t="shared" ref="Z9" si="9">Y9+2</f>
        <v>55</v>
      </c>
      <c r="AD9">
        <v>47</v>
      </c>
      <c r="AE9">
        <v>74</v>
      </c>
      <c r="AF9">
        <v>97</v>
      </c>
      <c r="AG9">
        <v>152</v>
      </c>
      <c r="AH9">
        <v>178</v>
      </c>
      <c r="AI9" s="3">
        <f t="shared" si="8"/>
        <v>210</v>
      </c>
    </row>
    <row r="10" spans="1:447" x14ac:dyDescent="0.2">
      <c r="B10" t="s">
        <v>34</v>
      </c>
      <c r="C10" s="3">
        <f t="shared" ref="C10:U10" si="10">SUM(C7:C9)</f>
        <v>60</v>
      </c>
      <c r="D10" s="3">
        <f t="shared" si="10"/>
        <v>64</v>
      </c>
      <c r="E10" s="3">
        <f t="shared" si="10"/>
        <v>77</v>
      </c>
      <c r="F10" s="3">
        <f t="shared" si="10"/>
        <v>76</v>
      </c>
      <c r="G10" s="3">
        <f t="shared" si="10"/>
        <v>92</v>
      </c>
      <c r="H10" s="3">
        <f t="shared" si="10"/>
        <v>112</v>
      </c>
      <c r="I10" s="3">
        <f t="shared" si="10"/>
        <v>107</v>
      </c>
      <c r="J10" s="3">
        <f t="shared" si="10"/>
        <v>139</v>
      </c>
      <c r="K10" s="3">
        <f t="shared" si="10"/>
        <v>154</v>
      </c>
      <c r="L10" s="3">
        <f t="shared" si="10"/>
        <v>177</v>
      </c>
      <c r="M10" s="3">
        <f t="shared" si="10"/>
        <v>182</v>
      </c>
      <c r="N10" s="3">
        <f t="shared" si="10"/>
        <v>218</v>
      </c>
      <c r="O10" s="3">
        <f t="shared" si="10"/>
        <v>253</v>
      </c>
      <c r="P10" s="3">
        <f t="shared" si="10"/>
        <v>281.10000000000002</v>
      </c>
      <c r="Q10" s="3">
        <f t="shared" si="10"/>
        <v>310</v>
      </c>
      <c r="R10" s="3">
        <f t="shared" si="10"/>
        <v>332</v>
      </c>
      <c r="S10" s="3">
        <f t="shared" si="10"/>
        <v>348</v>
      </c>
      <c r="T10" s="3">
        <f t="shared" si="10"/>
        <v>365.23199999999997</v>
      </c>
      <c r="U10" s="3">
        <f t="shared" si="10"/>
        <v>372</v>
      </c>
      <c r="V10" s="3">
        <f t="shared" ref="V10:W10" si="11">SUM(V7:V9)</f>
        <v>395.76800000000003</v>
      </c>
      <c r="W10" s="3">
        <f t="shared" si="11"/>
        <v>432</v>
      </c>
      <c r="X10" s="3">
        <f t="shared" ref="X10:Z10" si="12">SUM(X7:X9)</f>
        <v>432</v>
      </c>
      <c r="Y10" s="3">
        <f t="shared" si="12"/>
        <v>439</v>
      </c>
      <c r="Z10" s="3">
        <f t="shared" si="12"/>
        <v>446</v>
      </c>
      <c r="AD10" s="3">
        <f>AD9+AD8+AD7</f>
        <v>279</v>
      </c>
      <c r="AE10" s="3">
        <f>AE9+AE8+AE7</f>
        <v>450</v>
      </c>
      <c r="AF10" s="3">
        <f>AF9+AF8+AF7</f>
        <v>731</v>
      </c>
      <c r="AG10" s="3">
        <f>AG9+AG8+AG7</f>
        <v>1176</v>
      </c>
      <c r="AH10" s="3">
        <f>AH9+AH8+AH7</f>
        <v>1481</v>
      </c>
      <c r="AI10" s="3">
        <f>AI9+AI8+AI7</f>
        <v>1749</v>
      </c>
      <c r="AJ10" s="3">
        <f>AI10*1.15</f>
        <v>2011.35</v>
      </c>
      <c r="AK10" s="3">
        <f t="shared" ref="AK10:AM10" si="13">AJ10*1.15</f>
        <v>2313.0524999999998</v>
      </c>
      <c r="AL10" s="3">
        <f t="shared" si="13"/>
        <v>2660.0103749999994</v>
      </c>
      <c r="AM10" s="3">
        <f t="shared" si="13"/>
        <v>3059.0119312499992</v>
      </c>
      <c r="AN10" s="3">
        <f t="shared" ref="AK10:AR10" si="14">AM10*1.1</f>
        <v>3364.9131243749994</v>
      </c>
      <c r="AO10" s="3">
        <f t="shared" si="14"/>
        <v>3701.4044368124996</v>
      </c>
      <c r="AP10" s="3">
        <f t="shared" si="14"/>
        <v>4071.54488049375</v>
      </c>
      <c r="AQ10" s="3">
        <f t="shared" si="14"/>
        <v>4478.6993685431253</v>
      </c>
      <c r="AR10" s="3">
        <f t="shared" si="14"/>
        <v>4926.5693053974383</v>
      </c>
    </row>
    <row r="11" spans="1:447" x14ac:dyDescent="0.2">
      <c r="B11" t="s">
        <v>35</v>
      </c>
      <c r="C11" s="3">
        <f t="shared" ref="C11:U11" si="15">C6-C10</f>
        <v>-9</v>
      </c>
      <c r="D11" s="3">
        <f t="shared" si="15"/>
        <v>-5</v>
      </c>
      <c r="E11" s="3">
        <f t="shared" si="15"/>
        <v>-13</v>
      </c>
      <c r="F11" s="3">
        <f t="shared" si="15"/>
        <v>-7</v>
      </c>
      <c r="G11" s="3">
        <f t="shared" si="15"/>
        <v>-18</v>
      </c>
      <c r="H11" s="3">
        <f t="shared" si="15"/>
        <v>-31</v>
      </c>
      <c r="I11" s="3">
        <f t="shared" si="15"/>
        <v>-21</v>
      </c>
      <c r="J11" s="3">
        <f t="shared" si="15"/>
        <v>-44</v>
      </c>
      <c r="K11" s="3">
        <f t="shared" si="15"/>
        <v>-43</v>
      </c>
      <c r="L11" s="3">
        <f t="shared" si="15"/>
        <v>-54</v>
      </c>
      <c r="M11" s="3">
        <f t="shared" si="15"/>
        <v>-45</v>
      </c>
      <c r="N11" s="3">
        <f t="shared" si="15"/>
        <v>-66</v>
      </c>
      <c r="O11" s="3">
        <f t="shared" si="15"/>
        <v>-74</v>
      </c>
      <c r="P11" s="3">
        <f t="shared" si="15"/>
        <v>-83.32000000000005</v>
      </c>
      <c r="Q11" s="3">
        <f t="shared" si="15"/>
        <v>-87</v>
      </c>
      <c r="R11" s="3">
        <f t="shared" si="15"/>
        <v>-82</v>
      </c>
      <c r="S11" s="3">
        <f t="shared" si="15"/>
        <v>-69</v>
      </c>
      <c r="T11" s="3">
        <f t="shared" si="15"/>
        <v>-65.237999999999943</v>
      </c>
      <c r="U11" s="3">
        <f t="shared" si="15"/>
        <v>-49</v>
      </c>
      <c r="V11" s="3">
        <f t="shared" ref="V11:W11" si="16">V6-V10</f>
        <v>-44.762</v>
      </c>
      <c r="W11" s="3">
        <f t="shared" si="16"/>
        <v>-47</v>
      </c>
      <c r="X11" s="3">
        <f t="shared" ref="X11:Z11" si="17">X6-X10</f>
        <v>-38.100000000000023</v>
      </c>
      <c r="Y11" s="3">
        <f t="shared" si="17"/>
        <v>-33.399999999999977</v>
      </c>
      <c r="Z11" s="3">
        <f t="shared" si="17"/>
        <v>-32.600000000000023</v>
      </c>
      <c r="AD11" s="3">
        <f>AD6-AD10</f>
        <v>-36</v>
      </c>
      <c r="AE11" s="3">
        <f>AE6-AE10</f>
        <v>-115</v>
      </c>
      <c r="AF11" s="3">
        <f>AF6-AF10</f>
        <v>-208</v>
      </c>
      <c r="AG11" s="3">
        <f>AG6-AG10</f>
        <v>-327</v>
      </c>
      <c r="AH11" s="3">
        <f>AH6-AH10</f>
        <v>-228</v>
      </c>
      <c r="AI11" s="3">
        <f>AI6-AI10</f>
        <v>-128.71000000000004</v>
      </c>
      <c r="AJ11" s="3">
        <f>AJ6-AJ10</f>
        <v>14.012500000000273</v>
      </c>
      <c r="AK11" s="3">
        <f t="shared" ref="AK11:AR11" si="18">AK6-AK10</f>
        <v>218.65062500000022</v>
      </c>
      <c r="AL11" s="3">
        <f t="shared" si="18"/>
        <v>504.61853125000061</v>
      </c>
      <c r="AM11" s="3">
        <f t="shared" si="18"/>
        <v>896.77420156250082</v>
      </c>
      <c r="AN11" s="3">
        <f t="shared" si="18"/>
        <v>1579.8195416406256</v>
      </c>
      <c r="AO11" s="3">
        <f t="shared" si="18"/>
        <v>2479.5113957070316</v>
      </c>
      <c r="AP11" s="3">
        <f t="shared" si="18"/>
        <v>3654.599910155664</v>
      </c>
      <c r="AQ11" s="3">
        <f t="shared" si="18"/>
        <v>5178.9816197686423</v>
      </c>
      <c r="AR11" s="3">
        <f t="shared" si="18"/>
        <v>7145.5319299922712</v>
      </c>
    </row>
    <row r="12" spans="1:447" x14ac:dyDescent="0.2">
      <c r="B12" t="s">
        <v>36</v>
      </c>
      <c r="C12" s="3">
        <v>2</v>
      </c>
      <c r="D12" s="3">
        <v>2</v>
      </c>
      <c r="E12" s="3">
        <v>2</v>
      </c>
      <c r="F12" s="3">
        <f>2</f>
        <v>2</v>
      </c>
      <c r="G12" s="3">
        <v>2</v>
      </c>
      <c r="H12" s="3">
        <v>2</v>
      </c>
      <c r="I12" s="3">
        <v>2</v>
      </c>
      <c r="J12" s="3">
        <f>1-5</f>
        <v>-4</v>
      </c>
      <c r="K12" s="3">
        <f>1-13</f>
        <v>-12</v>
      </c>
      <c r="L12" s="3">
        <f>1-13</f>
        <v>-12</v>
      </c>
      <c r="M12" s="3">
        <f>1-13</f>
        <v>-12</v>
      </c>
      <c r="N12" s="3">
        <f>1-14</f>
        <v>-13</v>
      </c>
      <c r="O12" s="3">
        <f>0.473-14</f>
        <v>-13.526999999999999</v>
      </c>
      <c r="P12" s="3">
        <f>0.5-14</f>
        <v>-13.5</v>
      </c>
      <c r="Q12" s="3">
        <f>1-14</f>
        <v>-13</v>
      </c>
      <c r="R12" s="3">
        <f>3-14</f>
        <v>-11</v>
      </c>
      <c r="S12" s="3">
        <f>8-1</f>
        <v>7</v>
      </c>
      <c r="T12" s="3">
        <f>12.669-1.333</f>
        <v>11.336</v>
      </c>
      <c r="U12" s="3">
        <f>19-1</f>
        <v>18</v>
      </c>
      <c r="V12" s="3">
        <f>AH12-U12-T12-S12</f>
        <v>17.664000000000001</v>
      </c>
      <c r="W12" s="3">
        <v>22</v>
      </c>
      <c r="X12" s="3">
        <f>W12+2</f>
        <v>24</v>
      </c>
      <c r="Y12" s="3">
        <f t="shared" ref="Y12:Z12" si="19">X12+2</f>
        <v>26</v>
      </c>
      <c r="Z12" s="3">
        <f t="shared" si="19"/>
        <v>28</v>
      </c>
      <c r="AD12">
        <v>8</v>
      </c>
      <c r="AE12">
        <f>6-5</f>
        <v>1</v>
      </c>
      <c r="AF12">
        <f>3-53</f>
        <v>-50</v>
      </c>
      <c r="AG12">
        <f>5-57</f>
        <v>-52</v>
      </c>
      <c r="AH12">
        <v>54</v>
      </c>
      <c r="AI12" s="3">
        <f t="shared" ref="AI12:AI14" si="20">SUM(W12:Z12)</f>
        <v>100</v>
      </c>
      <c r="AJ12">
        <f>AI12*1.05</f>
        <v>105</v>
      </c>
      <c r="AK12">
        <f t="shared" ref="AK12:AR12" si="21">AJ12*1.05</f>
        <v>110.25</v>
      </c>
      <c r="AL12">
        <f t="shared" si="21"/>
        <v>115.7625</v>
      </c>
      <c r="AM12">
        <f t="shared" si="21"/>
        <v>121.55062500000001</v>
      </c>
      <c r="AN12">
        <f t="shared" si="21"/>
        <v>127.62815625000002</v>
      </c>
      <c r="AO12">
        <f t="shared" si="21"/>
        <v>134.00956406250003</v>
      </c>
      <c r="AP12">
        <f t="shared" si="21"/>
        <v>140.71004226562505</v>
      </c>
      <c r="AQ12">
        <f t="shared" si="21"/>
        <v>147.74554437890632</v>
      </c>
      <c r="AR12">
        <f t="shared" si="21"/>
        <v>155.13282159785163</v>
      </c>
    </row>
    <row r="13" spans="1:447" x14ac:dyDescent="0.2">
      <c r="B13" t="s">
        <v>37</v>
      </c>
      <c r="C13" s="3">
        <f t="shared" ref="C13:T13" si="22">C11+C12</f>
        <v>-7</v>
      </c>
      <c r="D13" s="3">
        <f t="shared" si="22"/>
        <v>-3</v>
      </c>
      <c r="E13" s="3">
        <f t="shared" si="22"/>
        <v>-11</v>
      </c>
      <c r="F13" s="3">
        <f t="shared" si="22"/>
        <v>-5</v>
      </c>
      <c r="G13" s="3">
        <f t="shared" si="22"/>
        <v>-16</v>
      </c>
      <c r="H13" s="3">
        <f t="shared" si="22"/>
        <v>-29</v>
      </c>
      <c r="I13" s="3">
        <f t="shared" si="22"/>
        <v>-19</v>
      </c>
      <c r="J13" s="3">
        <f t="shared" si="22"/>
        <v>-48</v>
      </c>
      <c r="K13" s="3">
        <f t="shared" si="22"/>
        <v>-55</v>
      </c>
      <c r="L13" s="3">
        <f t="shared" si="22"/>
        <v>-66</v>
      </c>
      <c r="M13" s="3">
        <f t="shared" si="22"/>
        <v>-57</v>
      </c>
      <c r="N13" s="3">
        <f t="shared" si="22"/>
        <v>-79</v>
      </c>
      <c r="O13" s="3">
        <f t="shared" si="22"/>
        <v>-87.527000000000001</v>
      </c>
      <c r="P13" s="3">
        <f t="shared" si="22"/>
        <v>-96.82000000000005</v>
      </c>
      <c r="Q13" s="3">
        <f t="shared" si="22"/>
        <v>-100</v>
      </c>
      <c r="R13" s="3">
        <f t="shared" si="22"/>
        <v>-93</v>
      </c>
      <c r="S13" s="3">
        <f t="shared" si="22"/>
        <v>-62</v>
      </c>
      <c r="T13" s="3">
        <f t="shared" si="22"/>
        <v>-53.901999999999944</v>
      </c>
      <c r="U13" s="3">
        <f t="shared" ref="U13:V13" si="23">U11+U12</f>
        <v>-31</v>
      </c>
      <c r="V13" s="3">
        <f t="shared" si="23"/>
        <v>-27.097999999999999</v>
      </c>
      <c r="W13" s="3">
        <f t="shared" ref="W13:Z13" si="24">W11+W12</f>
        <v>-25</v>
      </c>
      <c r="X13" s="3">
        <f t="shared" si="24"/>
        <v>-14.100000000000023</v>
      </c>
      <c r="Y13" s="3">
        <f t="shared" si="24"/>
        <v>-7.3999999999999773</v>
      </c>
      <c r="Z13" s="3">
        <f t="shared" si="24"/>
        <v>-4.6000000000000227</v>
      </c>
      <c r="AD13" s="3">
        <f>AD11+AD12</f>
        <v>-28</v>
      </c>
      <c r="AE13" s="3">
        <f>AE11+AE12</f>
        <v>-114</v>
      </c>
      <c r="AF13" s="3">
        <f>AF11+AF12</f>
        <v>-258</v>
      </c>
      <c r="AG13" s="3">
        <f>AG11+AG12</f>
        <v>-379</v>
      </c>
      <c r="AH13" s="3">
        <f>AH11+AH12</f>
        <v>-174</v>
      </c>
      <c r="AI13" s="3">
        <f>AI11+AI12</f>
        <v>-28.710000000000036</v>
      </c>
      <c r="AJ13" s="3">
        <f t="shared" ref="AJ13:AR13" si="25">AJ11+AJ12</f>
        <v>119.01250000000027</v>
      </c>
      <c r="AK13" s="3">
        <f t="shared" si="25"/>
        <v>328.90062500000022</v>
      </c>
      <c r="AL13" s="3">
        <f t="shared" si="25"/>
        <v>620.38103125000066</v>
      </c>
      <c r="AM13" s="3">
        <f t="shared" si="25"/>
        <v>1018.3248265625008</v>
      </c>
      <c r="AN13" s="3">
        <f t="shared" si="25"/>
        <v>1707.4476978906257</v>
      </c>
      <c r="AO13" s="3">
        <f t="shared" si="25"/>
        <v>2613.5209597695316</v>
      </c>
      <c r="AP13" s="3">
        <f t="shared" si="25"/>
        <v>3795.3099524212889</v>
      </c>
      <c r="AQ13" s="3">
        <f t="shared" si="25"/>
        <v>5326.727164147549</v>
      </c>
      <c r="AR13" s="3">
        <f t="shared" si="25"/>
        <v>7300.6647515901232</v>
      </c>
    </row>
    <row r="14" spans="1:447" x14ac:dyDescent="0.2">
      <c r="B14" t="s">
        <v>38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3"/>
      <c r="I14" s="3">
        <v>0</v>
      </c>
      <c r="J14" s="3">
        <v>0</v>
      </c>
      <c r="K14" s="3">
        <v>0</v>
      </c>
      <c r="L14" s="3">
        <v>2</v>
      </c>
      <c r="M14" s="3">
        <v>2</v>
      </c>
      <c r="N14" s="3">
        <v>1</v>
      </c>
      <c r="O14" s="3">
        <v>2.1</v>
      </c>
      <c r="P14" s="3">
        <v>2.1</v>
      </c>
      <c r="Q14" s="3">
        <v>0</v>
      </c>
      <c r="R14" s="3">
        <v>2</v>
      </c>
      <c r="S14" s="3">
        <v>5</v>
      </c>
      <c r="T14" s="3">
        <v>3.6920000000000002</v>
      </c>
      <c r="U14" s="3">
        <v>7</v>
      </c>
      <c r="V14" s="3">
        <f>AH14-U14-T14-S14</f>
        <v>4.3079999999999998</v>
      </c>
      <c r="W14" s="3">
        <v>9</v>
      </c>
      <c r="X14" s="2">
        <f>W14/W6 * X6</f>
        <v>9.2080519480519474</v>
      </c>
      <c r="Y14" s="2">
        <f t="shared" ref="Y14:Z14" si="26">X14/X6 * Y6</f>
        <v>9.4815584415584429</v>
      </c>
      <c r="Z14" s="2">
        <f t="shared" si="26"/>
        <v>9.6638961038961035</v>
      </c>
      <c r="AD14">
        <v>1</v>
      </c>
      <c r="AE14">
        <v>2</v>
      </c>
      <c r="AF14">
        <v>5</v>
      </c>
      <c r="AG14">
        <v>7</v>
      </c>
      <c r="AH14">
        <v>20</v>
      </c>
      <c r="AI14" s="3">
        <f t="shared" si="20"/>
        <v>37.353506493506487</v>
      </c>
      <c r="AJ14">
        <f>AJ13*0.15</f>
        <v>17.851875000000039</v>
      </c>
      <c r="AK14">
        <f t="shared" ref="AK14:AR14" si="27">AK13*0.15</f>
        <v>49.335093750000034</v>
      </c>
      <c r="AL14">
        <f t="shared" si="27"/>
        <v>93.057154687500102</v>
      </c>
      <c r="AM14">
        <f t="shared" si="27"/>
        <v>152.74872398437512</v>
      </c>
      <c r="AN14">
        <f t="shared" si="27"/>
        <v>256.11715468359387</v>
      </c>
      <c r="AO14">
        <f t="shared" si="27"/>
        <v>392.02814396542971</v>
      </c>
      <c r="AP14">
        <f t="shared" si="27"/>
        <v>569.29649286319329</v>
      </c>
      <c r="AQ14">
        <f t="shared" si="27"/>
        <v>799.00907462213229</v>
      </c>
      <c r="AR14">
        <f t="shared" si="27"/>
        <v>1095.0997127385185</v>
      </c>
    </row>
    <row r="15" spans="1:447" x14ac:dyDescent="0.2">
      <c r="B15" t="s">
        <v>39</v>
      </c>
      <c r="C15" s="3">
        <f t="shared" ref="C15:T15" si="28">C13-C14</f>
        <v>-7</v>
      </c>
      <c r="D15" s="3">
        <f t="shared" si="28"/>
        <v>-4</v>
      </c>
      <c r="E15" s="3">
        <f t="shared" si="28"/>
        <v>-12</v>
      </c>
      <c r="F15" s="3">
        <f t="shared" si="28"/>
        <v>-5</v>
      </c>
      <c r="G15" s="3">
        <f t="shared" si="28"/>
        <v>-17</v>
      </c>
      <c r="H15" s="3">
        <f t="shared" si="28"/>
        <v>-29</v>
      </c>
      <c r="I15" s="3">
        <f t="shared" si="28"/>
        <v>-19</v>
      </c>
      <c r="J15" s="3">
        <f t="shared" si="28"/>
        <v>-48</v>
      </c>
      <c r="K15" s="3">
        <f t="shared" si="28"/>
        <v>-55</v>
      </c>
      <c r="L15" s="3">
        <f t="shared" si="28"/>
        <v>-68</v>
      </c>
      <c r="M15" s="3">
        <f t="shared" si="28"/>
        <v>-59</v>
      </c>
      <c r="N15" s="3">
        <f t="shared" si="28"/>
        <v>-80</v>
      </c>
      <c r="O15" s="3">
        <f t="shared" si="28"/>
        <v>-89.626999999999995</v>
      </c>
      <c r="P15" s="3">
        <f t="shared" si="28"/>
        <v>-98.920000000000044</v>
      </c>
      <c r="Q15" s="3">
        <f t="shared" si="28"/>
        <v>-100</v>
      </c>
      <c r="R15" s="3">
        <f t="shared" si="28"/>
        <v>-95</v>
      </c>
      <c r="S15" s="3">
        <f t="shared" si="28"/>
        <v>-67</v>
      </c>
      <c r="T15" s="3">
        <f t="shared" si="28"/>
        <v>-57.593999999999944</v>
      </c>
      <c r="U15" s="3">
        <f t="shared" ref="U15:V15" si="29">U13-U14</f>
        <v>-38</v>
      </c>
      <c r="V15" s="3">
        <f t="shared" si="29"/>
        <v>-31.405999999999999</v>
      </c>
      <c r="W15" s="3">
        <f t="shared" ref="W15:Z15" si="30">W13-W14</f>
        <v>-34</v>
      </c>
      <c r="X15" s="3">
        <f t="shared" si="30"/>
        <v>-23.308051948051968</v>
      </c>
      <c r="Y15" s="3">
        <f t="shared" si="30"/>
        <v>-16.881558441558418</v>
      </c>
      <c r="Z15" s="3">
        <f t="shared" si="30"/>
        <v>-14.263896103896126</v>
      </c>
      <c r="AD15" s="3">
        <f>AD13-AD14</f>
        <v>-29</v>
      </c>
      <c r="AE15" s="3">
        <f>AE13-AE14</f>
        <v>-116</v>
      </c>
      <c r="AF15" s="3">
        <f>AF13-AF14</f>
        <v>-263</v>
      </c>
      <c r="AG15" s="3">
        <f>AG13-AG14</f>
        <v>-386</v>
      </c>
      <c r="AH15" s="3">
        <f>AH13-AH14</f>
        <v>-194</v>
      </c>
      <c r="AI15" s="3">
        <f>AI13-AI14</f>
        <v>-66.063506493506523</v>
      </c>
      <c r="AJ15" s="3">
        <f t="shared" ref="AJ15:AR15" si="31">AJ13-AJ14</f>
        <v>101.16062500000024</v>
      </c>
      <c r="AK15" s="3">
        <f t="shared" si="31"/>
        <v>279.56553125000016</v>
      </c>
      <c r="AL15" s="3">
        <f t="shared" si="31"/>
        <v>527.32387656250057</v>
      </c>
      <c r="AM15" s="3">
        <f t="shared" si="31"/>
        <v>865.57610257812564</v>
      </c>
      <c r="AN15" s="3">
        <f t="shared" si="31"/>
        <v>1451.330543207032</v>
      </c>
      <c r="AO15" s="3">
        <f t="shared" si="31"/>
        <v>2221.4928158041021</v>
      </c>
      <c r="AP15" s="3">
        <f t="shared" si="31"/>
        <v>3226.0134595580957</v>
      </c>
      <c r="AQ15" s="3">
        <f t="shared" si="31"/>
        <v>4527.7180895254169</v>
      </c>
      <c r="AR15" s="3">
        <f t="shared" si="31"/>
        <v>6205.5650388516042</v>
      </c>
      <c r="AS15" s="3">
        <f>AR15*(1+$AW$28)</f>
        <v>6143.5093884630878</v>
      </c>
      <c r="AT15" s="3">
        <f t="shared" ref="AT15:DE15" si="32">AS15*(1+$AW$28)</f>
        <v>6082.0742945784568</v>
      </c>
      <c r="AU15" s="3">
        <f t="shared" si="32"/>
        <v>6021.2535516326725</v>
      </c>
      <c r="AV15" s="3">
        <f t="shared" si="32"/>
        <v>5961.0410161163454</v>
      </c>
      <c r="AW15" s="3">
        <f t="shared" si="32"/>
        <v>5901.4306059551818</v>
      </c>
      <c r="AX15" s="3">
        <f t="shared" si="32"/>
        <v>5842.4162998956299</v>
      </c>
      <c r="AY15" s="3">
        <f t="shared" si="32"/>
        <v>5783.9921368966734</v>
      </c>
      <c r="AZ15" s="3">
        <f t="shared" si="32"/>
        <v>5726.1522155277062</v>
      </c>
      <c r="BA15" s="3">
        <f t="shared" si="32"/>
        <v>5668.8906933724293</v>
      </c>
      <c r="BB15" s="3">
        <f t="shared" si="32"/>
        <v>5612.2017864387053</v>
      </c>
      <c r="BC15" s="3">
        <f t="shared" si="32"/>
        <v>5556.0797685743182</v>
      </c>
      <c r="BD15" s="3">
        <f t="shared" si="32"/>
        <v>5500.5189708885746</v>
      </c>
      <c r="BE15" s="3">
        <f t="shared" si="32"/>
        <v>5445.5137811796885</v>
      </c>
      <c r="BF15" s="3">
        <f t="shared" si="32"/>
        <v>5391.0586433678918</v>
      </c>
      <c r="BG15" s="3">
        <f t="shared" si="32"/>
        <v>5337.1480569342129</v>
      </c>
      <c r="BH15" s="3">
        <f t="shared" si="32"/>
        <v>5283.7765763648704</v>
      </c>
      <c r="BI15" s="3">
        <f t="shared" si="32"/>
        <v>5230.938810601222</v>
      </c>
      <c r="BJ15" s="3">
        <f t="shared" si="32"/>
        <v>5178.6294224952098</v>
      </c>
      <c r="BK15" s="3">
        <f t="shared" si="32"/>
        <v>5126.8431282702577</v>
      </c>
      <c r="BL15" s="3">
        <f t="shared" si="32"/>
        <v>5075.5746969875554</v>
      </c>
      <c r="BM15" s="3">
        <f t="shared" si="32"/>
        <v>5024.8189500176795</v>
      </c>
      <c r="BN15" s="3">
        <f t="shared" si="32"/>
        <v>4974.570760517503</v>
      </c>
      <c r="BO15" s="3">
        <f t="shared" si="32"/>
        <v>4924.8250529123279</v>
      </c>
      <c r="BP15" s="3">
        <f t="shared" si="32"/>
        <v>4875.5768023832043</v>
      </c>
      <c r="BQ15" s="3">
        <f t="shared" si="32"/>
        <v>4826.8210343593719</v>
      </c>
      <c r="BR15" s="3">
        <f t="shared" si="32"/>
        <v>4778.5528240157782</v>
      </c>
      <c r="BS15" s="3">
        <f t="shared" si="32"/>
        <v>4730.7672957756204</v>
      </c>
      <c r="BT15" s="3">
        <f t="shared" si="32"/>
        <v>4683.4596228178643</v>
      </c>
      <c r="BU15" s="3">
        <f t="shared" si="32"/>
        <v>4636.6250265896861</v>
      </c>
      <c r="BV15" s="3">
        <f t="shared" si="32"/>
        <v>4590.2587763237889</v>
      </c>
      <c r="BW15" s="3">
        <f t="shared" si="32"/>
        <v>4544.3561885605513</v>
      </c>
      <c r="BX15" s="3">
        <f t="shared" si="32"/>
        <v>4498.9126266749454</v>
      </c>
      <c r="BY15" s="3">
        <f t="shared" si="32"/>
        <v>4453.9235004081957</v>
      </c>
      <c r="BZ15" s="3">
        <f t="shared" si="32"/>
        <v>4409.3842654041136</v>
      </c>
      <c r="CA15" s="3">
        <f t="shared" si="32"/>
        <v>4365.2904227500721</v>
      </c>
      <c r="CB15" s="3">
        <f t="shared" si="32"/>
        <v>4321.6375185225716</v>
      </c>
      <c r="CC15" s="3">
        <f t="shared" si="32"/>
        <v>4278.4211433373457</v>
      </c>
      <c r="CD15" s="3">
        <f t="shared" si="32"/>
        <v>4235.6369319039723</v>
      </c>
      <c r="CE15" s="3">
        <f t="shared" si="32"/>
        <v>4193.2805625849323</v>
      </c>
      <c r="CF15" s="3">
        <f t="shared" si="32"/>
        <v>4151.3477569590832</v>
      </c>
      <c r="CG15" s="3">
        <f t="shared" si="32"/>
        <v>4109.8342793894926</v>
      </c>
      <c r="CH15" s="3">
        <f t="shared" si="32"/>
        <v>4068.7359365955977</v>
      </c>
      <c r="CI15" s="3">
        <f t="shared" si="32"/>
        <v>4028.0485772296415</v>
      </c>
      <c r="CJ15" s="3">
        <f t="shared" si="32"/>
        <v>3987.7680914573452</v>
      </c>
      <c r="CK15" s="3">
        <f t="shared" si="32"/>
        <v>3947.8904105427719</v>
      </c>
      <c r="CL15" s="3">
        <f t="shared" si="32"/>
        <v>3908.4115064373441</v>
      </c>
      <c r="CM15" s="3">
        <f t="shared" si="32"/>
        <v>3869.3273913729704</v>
      </c>
      <c r="CN15" s="3">
        <f t="shared" si="32"/>
        <v>3830.6341174592408</v>
      </c>
      <c r="CO15" s="3">
        <f t="shared" si="32"/>
        <v>3792.3277762846483</v>
      </c>
      <c r="CP15" s="3">
        <f t="shared" si="32"/>
        <v>3754.4044985218015</v>
      </c>
      <c r="CQ15" s="3">
        <f t="shared" si="32"/>
        <v>3716.8604535365835</v>
      </c>
      <c r="CR15" s="3">
        <f t="shared" si="32"/>
        <v>3679.6918490012176</v>
      </c>
      <c r="CS15" s="3">
        <f t="shared" si="32"/>
        <v>3642.8949305112055</v>
      </c>
      <c r="CT15" s="3">
        <f t="shared" si="32"/>
        <v>3606.4659812060936</v>
      </c>
      <c r="CU15" s="3">
        <f t="shared" si="32"/>
        <v>3570.4013213940325</v>
      </c>
      <c r="CV15" s="3">
        <f t="shared" si="32"/>
        <v>3534.697308180092</v>
      </c>
      <c r="CW15" s="3">
        <f t="shared" si="32"/>
        <v>3499.350335098291</v>
      </c>
      <c r="CX15" s="3">
        <f t="shared" si="32"/>
        <v>3464.3568317473082</v>
      </c>
      <c r="CY15" s="3">
        <f t="shared" si="32"/>
        <v>3429.713263429835</v>
      </c>
      <c r="CZ15" s="3">
        <f t="shared" si="32"/>
        <v>3395.4161307955364</v>
      </c>
      <c r="DA15" s="3">
        <f t="shared" si="32"/>
        <v>3361.461969487581</v>
      </c>
      <c r="DB15" s="3">
        <f t="shared" si="32"/>
        <v>3327.8473497927052</v>
      </c>
      <c r="DC15" s="3">
        <f t="shared" si="32"/>
        <v>3294.568876294778</v>
      </c>
      <c r="DD15" s="3">
        <f t="shared" si="32"/>
        <v>3261.6231875318304</v>
      </c>
      <c r="DE15" s="3">
        <f t="shared" si="32"/>
        <v>3229.0069556565122</v>
      </c>
      <c r="DF15" s="3">
        <f t="shared" ref="DF15:FQ15" si="33">DE15*(1+$AW$28)</f>
        <v>3196.7168860999473</v>
      </c>
      <c r="DG15" s="3">
        <f t="shared" si="33"/>
        <v>3164.7497172389476</v>
      </c>
      <c r="DH15" s="3">
        <f t="shared" si="33"/>
        <v>3133.1022200665579</v>
      </c>
      <c r="DI15" s="3">
        <f t="shared" si="33"/>
        <v>3101.7711978658922</v>
      </c>
      <c r="DJ15" s="3">
        <f t="shared" si="33"/>
        <v>3070.7534858872332</v>
      </c>
      <c r="DK15" s="3">
        <f t="shared" si="33"/>
        <v>3040.0459510283608</v>
      </c>
      <c r="DL15" s="3">
        <f t="shared" si="33"/>
        <v>3009.6454915180771</v>
      </c>
      <c r="DM15" s="3">
        <f t="shared" si="33"/>
        <v>2979.5490366028962</v>
      </c>
      <c r="DN15" s="3">
        <f t="shared" si="33"/>
        <v>2949.7535462368674</v>
      </c>
      <c r="DO15" s="3">
        <f t="shared" si="33"/>
        <v>2920.2560107744985</v>
      </c>
      <c r="DP15" s="3">
        <f t="shared" si="33"/>
        <v>2891.0534506667536</v>
      </c>
      <c r="DQ15" s="3">
        <f t="shared" si="33"/>
        <v>2862.1429161600859</v>
      </c>
      <c r="DR15" s="3">
        <f t="shared" si="33"/>
        <v>2833.5214869984848</v>
      </c>
      <c r="DS15" s="3">
        <f t="shared" si="33"/>
        <v>2805.1862721284997</v>
      </c>
      <c r="DT15" s="3">
        <f t="shared" si="33"/>
        <v>2777.1344094072147</v>
      </c>
      <c r="DU15" s="3">
        <f t="shared" si="33"/>
        <v>2749.3630653131427</v>
      </c>
      <c r="DV15" s="3">
        <f t="shared" si="33"/>
        <v>2721.8694346600114</v>
      </c>
      <c r="DW15" s="3">
        <f t="shared" si="33"/>
        <v>2694.6507403134115</v>
      </c>
      <c r="DX15" s="3">
        <f t="shared" si="33"/>
        <v>2667.7042329102774</v>
      </c>
      <c r="DY15" s="3">
        <f t="shared" si="33"/>
        <v>2641.0271905811746</v>
      </c>
      <c r="DZ15" s="3">
        <f t="shared" si="33"/>
        <v>2614.6169186753627</v>
      </c>
      <c r="EA15" s="3">
        <f t="shared" si="33"/>
        <v>2588.4707494886093</v>
      </c>
      <c r="EB15" s="3">
        <f t="shared" si="33"/>
        <v>2562.586041993723</v>
      </c>
      <c r="EC15" s="3">
        <f t="shared" si="33"/>
        <v>2536.9601815737856</v>
      </c>
      <c r="ED15" s="3">
        <f t="shared" si="33"/>
        <v>2511.5905797580476</v>
      </c>
      <c r="EE15" s="3">
        <f t="shared" si="33"/>
        <v>2486.474673960467</v>
      </c>
      <c r="EF15" s="3">
        <f t="shared" si="33"/>
        <v>2461.6099272208626</v>
      </c>
      <c r="EG15" s="3">
        <f t="shared" si="33"/>
        <v>2436.9938279486541</v>
      </c>
      <c r="EH15" s="3">
        <f t="shared" si="33"/>
        <v>2412.6238896691675</v>
      </c>
      <c r="EI15" s="3">
        <f t="shared" si="33"/>
        <v>2388.4976507724759</v>
      </c>
      <c r="EJ15" s="3">
        <f t="shared" si="33"/>
        <v>2364.6126742647511</v>
      </c>
      <c r="EK15" s="3">
        <f t="shared" si="33"/>
        <v>2340.9665475221036</v>
      </c>
      <c r="EL15" s="3">
        <f t="shared" si="33"/>
        <v>2317.5568820468825</v>
      </c>
      <c r="EM15" s="3">
        <f t="shared" si="33"/>
        <v>2294.3813132264136</v>
      </c>
      <c r="EN15" s="3">
        <f t="shared" si="33"/>
        <v>2271.4375000941495</v>
      </c>
      <c r="EO15" s="3">
        <f t="shared" si="33"/>
        <v>2248.7231250932082</v>
      </c>
      <c r="EP15" s="3">
        <f t="shared" si="33"/>
        <v>2226.2358938422763</v>
      </c>
      <c r="EQ15" s="3">
        <f t="shared" si="33"/>
        <v>2203.9735349038533</v>
      </c>
      <c r="ER15" s="3">
        <f t="shared" si="33"/>
        <v>2181.9337995548149</v>
      </c>
      <c r="ES15" s="3">
        <f t="shared" si="33"/>
        <v>2160.1144615592666</v>
      </c>
      <c r="ET15" s="3">
        <f t="shared" si="33"/>
        <v>2138.513316943674</v>
      </c>
      <c r="EU15" s="3">
        <f t="shared" si="33"/>
        <v>2117.1281837742372</v>
      </c>
      <c r="EV15" s="3">
        <f t="shared" si="33"/>
        <v>2095.9569019364949</v>
      </c>
      <c r="EW15" s="3">
        <f t="shared" si="33"/>
        <v>2074.9973329171298</v>
      </c>
      <c r="EX15" s="3">
        <f t="shared" si="33"/>
        <v>2054.2473595879587</v>
      </c>
      <c r="EY15" s="3">
        <f t="shared" si="33"/>
        <v>2033.7048859920792</v>
      </c>
      <c r="EZ15" s="3">
        <f t="shared" si="33"/>
        <v>2013.3678371321585</v>
      </c>
      <c r="FA15" s="3">
        <f t="shared" si="33"/>
        <v>1993.2341587608369</v>
      </c>
      <c r="FB15" s="3">
        <f t="shared" si="33"/>
        <v>1973.3018171732285</v>
      </c>
      <c r="FC15" s="3">
        <f t="shared" si="33"/>
        <v>1953.5687990014962</v>
      </c>
      <c r="FD15" s="3">
        <f t="shared" si="33"/>
        <v>1934.0331110114812</v>
      </c>
      <c r="FE15" s="3">
        <f t="shared" si="33"/>
        <v>1914.6927799013663</v>
      </c>
      <c r="FF15" s="3">
        <f t="shared" si="33"/>
        <v>1895.5458521023527</v>
      </c>
      <c r="FG15" s="3">
        <f t="shared" si="33"/>
        <v>1876.5903935813292</v>
      </c>
      <c r="FH15" s="3">
        <f t="shared" si="33"/>
        <v>1857.8244896455158</v>
      </c>
      <c r="FI15" s="3">
        <f t="shared" si="33"/>
        <v>1839.2462447490607</v>
      </c>
      <c r="FJ15" s="3">
        <f t="shared" si="33"/>
        <v>1820.8537823015702</v>
      </c>
      <c r="FK15" s="3">
        <f t="shared" si="33"/>
        <v>1802.6452444785543</v>
      </c>
      <c r="FL15" s="3">
        <f t="shared" si="33"/>
        <v>1784.6187920337688</v>
      </c>
      <c r="FM15" s="3">
        <f t="shared" si="33"/>
        <v>1766.772604113431</v>
      </c>
      <c r="FN15" s="3">
        <f t="shared" si="33"/>
        <v>1749.1048780722967</v>
      </c>
      <c r="FO15" s="3">
        <f t="shared" si="33"/>
        <v>1731.6138292915737</v>
      </c>
      <c r="FP15" s="3">
        <f t="shared" si="33"/>
        <v>1714.297690998658</v>
      </c>
      <c r="FQ15" s="3">
        <f t="shared" si="33"/>
        <v>1697.1547140886714</v>
      </c>
      <c r="FR15" s="3">
        <f t="shared" ref="FR15:IC15" si="34">FQ15*(1+$AW$28)</f>
        <v>1680.1831669477847</v>
      </c>
      <c r="FS15" s="3">
        <f t="shared" si="34"/>
        <v>1663.3813352783068</v>
      </c>
      <c r="FT15" s="3">
        <f t="shared" si="34"/>
        <v>1646.7475219255236</v>
      </c>
      <c r="FU15" s="3">
        <f t="shared" si="34"/>
        <v>1630.2800467062684</v>
      </c>
      <c r="FV15" s="3">
        <f t="shared" si="34"/>
        <v>1613.9772462392057</v>
      </c>
      <c r="FW15" s="3">
        <f t="shared" si="34"/>
        <v>1597.8374737768136</v>
      </c>
      <c r="FX15" s="3">
        <f t="shared" si="34"/>
        <v>1581.8590990390453</v>
      </c>
      <c r="FY15" s="3">
        <f t="shared" si="34"/>
        <v>1566.0405080486548</v>
      </c>
      <c r="FZ15" s="3">
        <f t="shared" si="34"/>
        <v>1550.3801029681683</v>
      </c>
      <c r="GA15" s="3">
        <f t="shared" si="34"/>
        <v>1534.8763019384867</v>
      </c>
      <c r="GB15" s="3">
        <f t="shared" si="34"/>
        <v>1519.5275389191017</v>
      </c>
      <c r="GC15" s="3">
        <f t="shared" si="34"/>
        <v>1504.3322635299107</v>
      </c>
      <c r="GD15" s="3">
        <f t="shared" si="34"/>
        <v>1489.2889408946116</v>
      </c>
      <c r="GE15" s="3">
        <f t="shared" si="34"/>
        <v>1474.3960514856656</v>
      </c>
      <c r="GF15" s="3">
        <f t="shared" si="34"/>
        <v>1459.6520909708088</v>
      </c>
      <c r="GG15" s="3">
        <f t="shared" si="34"/>
        <v>1445.0555700611008</v>
      </c>
      <c r="GH15" s="3">
        <f t="shared" si="34"/>
        <v>1430.6050143604898</v>
      </c>
      <c r="GI15" s="3">
        <f t="shared" si="34"/>
        <v>1416.298964216885</v>
      </c>
      <c r="GJ15" s="3">
        <f t="shared" si="34"/>
        <v>1402.1359745747161</v>
      </c>
      <c r="GK15" s="3">
        <f t="shared" si="34"/>
        <v>1388.114614828969</v>
      </c>
      <c r="GL15" s="3">
        <f t="shared" si="34"/>
        <v>1374.2334686806794</v>
      </c>
      <c r="GM15" s="3">
        <f t="shared" si="34"/>
        <v>1360.4911339938726</v>
      </c>
      <c r="GN15" s="3">
        <f t="shared" si="34"/>
        <v>1346.8862226539338</v>
      </c>
      <c r="GO15" s="3">
        <f t="shared" si="34"/>
        <v>1333.4173604273944</v>
      </c>
      <c r="GP15" s="3">
        <f t="shared" si="34"/>
        <v>1320.0831868231205</v>
      </c>
      <c r="GQ15" s="3">
        <f t="shared" si="34"/>
        <v>1306.8823549548893</v>
      </c>
      <c r="GR15" s="3">
        <f t="shared" si="34"/>
        <v>1293.8135314053404</v>
      </c>
      <c r="GS15" s="3">
        <f t="shared" si="34"/>
        <v>1280.875396091287</v>
      </c>
      <c r="GT15" s="3">
        <f t="shared" si="34"/>
        <v>1268.0666421303742</v>
      </c>
      <c r="GU15" s="3">
        <f t="shared" si="34"/>
        <v>1255.3859757090704</v>
      </c>
      <c r="GV15" s="3">
        <f t="shared" si="34"/>
        <v>1242.8321159519796</v>
      </c>
      <c r="GW15" s="3">
        <f t="shared" si="34"/>
        <v>1230.4037947924598</v>
      </c>
      <c r="GX15" s="3">
        <f t="shared" si="34"/>
        <v>1218.0997568445352</v>
      </c>
      <c r="GY15" s="3">
        <f t="shared" si="34"/>
        <v>1205.91875927609</v>
      </c>
      <c r="GZ15" s="3">
        <f t="shared" si="34"/>
        <v>1193.859571683329</v>
      </c>
      <c r="HA15" s="3">
        <f t="shared" si="34"/>
        <v>1181.9209759664957</v>
      </c>
      <c r="HB15" s="3">
        <f t="shared" si="34"/>
        <v>1170.1017662068307</v>
      </c>
      <c r="HC15" s="3">
        <f t="shared" si="34"/>
        <v>1158.4007485447623</v>
      </c>
      <c r="HD15" s="3">
        <f t="shared" si="34"/>
        <v>1146.8167410593146</v>
      </c>
      <c r="HE15" s="3">
        <f t="shared" si="34"/>
        <v>1135.3485736487214</v>
      </c>
      <c r="HF15" s="3">
        <f t="shared" si="34"/>
        <v>1123.9950879122341</v>
      </c>
      <c r="HG15" s="3">
        <f t="shared" si="34"/>
        <v>1112.7551370331119</v>
      </c>
      <c r="HH15" s="3">
        <f t="shared" si="34"/>
        <v>1101.6275856627808</v>
      </c>
      <c r="HI15" s="3">
        <f t="shared" si="34"/>
        <v>1090.611309806153</v>
      </c>
      <c r="HJ15" s="3">
        <f t="shared" si="34"/>
        <v>1079.7051967080915</v>
      </c>
      <c r="HK15" s="3">
        <f t="shared" si="34"/>
        <v>1068.9081447410106</v>
      </c>
      <c r="HL15" s="3">
        <f t="shared" si="34"/>
        <v>1058.2190632936004</v>
      </c>
      <c r="HM15" s="3">
        <f t="shared" si="34"/>
        <v>1047.6368726606643</v>
      </c>
      <c r="HN15" s="3">
        <f t="shared" si="34"/>
        <v>1037.1605039340577</v>
      </c>
      <c r="HO15" s="3">
        <f t="shared" si="34"/>
        <v>1026.788898894717</v>
      </c>
      <c r="HP15" s="3">
        <f t="shared" si="34"/>
        <v>1016.5210099057698</v>
      </c>
      <c r="HQ15" s="3">
        <f t="shared" si="34"/>
        <v>1006.3557998067121</v>
      </c>
      <c r="HR15" s="3">
        <f t="shared" si="34"/>
        <v>996.29224180864492</v>
      </c>
      <c r="HS15" s="3">
        <f t="shared" si="34"/>
        <v>986.32931939055845</v>
      </c>
      <c r="HT15" s="3">
        <f t="shared" si="34"/>
        <v>976.46602619665282</v>
      </c>
      <c r="HU15" s="3">
        <f t="shared" si="34"/>
        <v>966.70136593468624</v>
      </c>
      <c r="HV15" s="3">
        <f t="shared" si="34"/>
        <v>957.03435227533942</v>
      </c>
      <c r="HW15" s="3">
        <f t="shared" si="34"/>
        <v>947.46400875258598</v>
      </c>
      <c r="HX15" s="3">
        <f t="shared" si="34"/>
        <v>937.98936866506017</v>
      </c>
      <c r="HY15" s="3">
        <f t="shared" si="34"/>
        <v>928.60947497840959</v>
      </c>
      <c r="HZ15" s="3">
        <f t="shared" si="34"/>
        <v>919.32338022862552</v>
      </c>
      <c r="IA15" s="3">
        <f t="shared" si="34"/>
        <v>910.13014642633925</v>
      </c>
      <c r="IB15" s="3">
        <f t="shared" si="34"/>
        <v>901.02884496207582</v>
      </c>
      <c r="IC15" s="3">
        <f t="shared" si="34"/>
        <v>892.01855651245501</v>
      </c>
      <c r="ID15" s="3">
        <f t="shared" ref="ID15:KO15" si="35">IC15*(1+$AW$28)</f>
        <v>883.09837094733041</v>
      </c>
      <c r="IE15" s="3">
        <f t="shared" si="35"/>
        <v>874.26738723785706</v>
      </c>
      <c r="IF15" s="3">
        <f t="shared" si="35"/>
        <v>865.52471336547853</v>
      </c>
      <c r="IG15" s="3">
        <f t="shared" si="35"/>
        <v>856.86946623182371</v>
      </c>
      <c r="IH15" s="3">
        <f t="shared" si="35"/>
        <v>848.30077156950551</v>
      </c>
      <c r="II15" s="3">
        <f t="shared" si="35"/>
        <v>839.81776385381045</v>
      </c>
      <c r="IJ15" s="3">
        <f t="shared" si="35"/>
        <v>831.41958621527237</v>
      </c>
      <c r="IK15" s="3">
        <f t="shared" si="35"/>
        <v>823.10539035311967</v>
      </c>
      <c r="IL15" s="3">
        <f t="shared" si="35"/>
        <v>814.87433644958844</v>
      </c>
      <c r="IM15" s="3">
        <f t="shared" si="35"/>
        <v>806.72559308509256</v>
      </c>
      <c r="IN15" s="3">
        <f t="shared" si="35"/>
        <v>798.65833715424162</v>
      </c>
      <c r="IO15" s="3">
        <f t="shared" si="35"/>
        <v>790.67175378269917</v>
      </c>
      <c r="IP15" s="3">
        <f t="shared" si="35"/>
        <v>782.76503624487214</v>
      </c>
      <c r="IQ15" s="3">
        <f t="shared" si="35"/>
        <v>774.93738588242343</v>
      </c>
      <c r="IR15" s="3">
        <f t="shared" si="35"/>
        <v>767.18801202359919</v>
      </c>
      <c r="IS15" s="3">
        <f t="shared" si="35"/>
        <v>759.5161319033632</v>
      </c>
      <c r="IT15" s="3">
        <f t="shared" si="35"/>
        <v>751.92097058432955</v>
      </c>
      <c r="IU15" s="3">
        <f t="shared" si="35"/>
        <v>744.40176087848624</v>
      </c>
      <c r="IV15" s="3">
        <f t="shared" si="35"/>
        <v>736.95774326970138</v>
      </c>
      <c r="IW15" s="3">
        <f t="shared" si="35"/>
        <v>729.58816583700434</v>
      </c>
      <c r="IX15" s="3">
        <f t="shared" si="35"/>
        <v>722.2922841786343</v>
      </c>
      <c r="IY15" s="3">
        <f t="shared" si="35"/>
        <v>715.06936133684792</v>
      </c>
      <c r="IZ15" s="3">
        <f t="shared" si="35"/>
        <v>707.91866772347942</v>
      </c>
      <c r="JA15" s="3">
        <f t="shared" si="35"/>
        <v>700.8394810462446</v>
      </c>
      <c r="JB15" s="3">
        <f t="shared" si="35"/>
        <v>693.8310862357821</v>
      </c>
      <c r="JC15" s="3">
        <f t="shared" si="35"/>
        <v>686.89277537342423</v>
      </c>
      <c r="JD15" s="3">
        <f t="shared" si="35"/>
        <v>680.02384761968995</v>
      </c>
      <c r="JE15" s="3">
        <f t="shared" si="35"/>
        <v>673.22360914349304</v>
      </c>
      <c r="JF15" s="3">
        <f t="shared" si="35"/>
        <v>666.49137305205807</v>
      </c>
      <c r="JG15" s="3">
        <f t="shared" si="35"/>
        <v>659.82645932153753</v>
      </c>
      <c r="JH15" s="3">
        <f t="shared" si="35"/>
        <v>653.22819472832214</v>
      </c>
      <c r="JI15" s="3">
        <f t="shared" si="35"/>
        <v>646.69591278103894</v>
      </c>
      <c r="JJ15" s="3">
        <f t="shared" si="35"/>
        <v>640.22895365322859</v>
      </c>
      <c r="JK15" s="3">
        <f t="shared" si="35"/>
        <v>633.82666411669629</v>
      </c>
      <c r="JL15" s="3">
        <f t="shared" si="35"/>
        <v>627.48839747552927</v>
      </c>
      <c r="JM15" s="3">
        <f t="shared" si="35"/>
        <v>621.21351350077396</v>
      </c>
      <c r="JN15" s="3">
        <f t="shared" si="35"/>
        <v>615.00137836576619</v>
      </c>
      <c r="JO15" s="3">
        <f t="shared" si="35"/>
        <v>608.85136458210854</v>
      </c>
      <c r="JP15" s="3">
        <f t="shared" si="35"/>
        <v>602.76285093628746</v>
      </c>
      <c r="JQ15" s="3">
        <f t="shared" si="35"/>
        <v>596.73522242692457</v>
      </c>
      <c r="JR15" s="3">
        <f t="shared" si="35"/>
        <v>590.76787020265533</v>
      </c>
      <c r="JS15" s="3">
        <f t="shared" si="35"/>
        <v>584.86019150062873</v>
      </c>
      <c r="JT15" s="3">
        <f t="shared" si="35"/>
        <v>579.01158958562246</v>
      </c>
      <c r="JU15" s="3">
        <f t="shared" si="35"/>
        <v>573.22147368976619</v>
      </c>
      <c r="JV15" s="3">
        <f t="shared" si="35"/>
        <v>567.48925895286857</v>
      </c>
      <c r="JW15" s="3">
        <f t="shared" si="35"/>
        <v>561.8143663633399</v>
      </c>
      <c r="JX15" s="3">
        <f t="shared" si="35"/>
        <v>556.19622269970648</v>
      </c>
      <c r="JY15" s="3">
        <f t="shared" si="35"/>
        <v>550.63426047270946</v>
      </c>
      <c r="JZ15" s="3">
        <f t="shared" si="35"/>
        <v>545.12791786798232</v>
      </c>
      <c r="KA15" s="3">
        <f t="shared" si="35"/>
        <v>539.67663868930254</v>
      </c>
      <c r="KB15" s="3">
        <f t="shared" si="35"/>
        <v>534.27987230240956</v>
      </c>
      <c r="KC15" s="3">
        <f t="shared" si="35"/>
        <v>528.93707357938547</v>
      </c>
      <c r="KD15" s="3">
        <f t="shared" si="35"/>
        <v>523.64770284359156</v>
      </c>
      <c r="KE15" s="3">
        <f t="shared" si="35"/>
        <v>518.4112258151556</v>
      </c>
      <c r="KF15" s="3">
        <f t="shared" si="35"/>
        <v>513.22711355700403</v>
      </c>
      <c r="KG15" s="3">
        <f t="shared" si="35"/>
        <v>508.09484242143401</v>
      </c>
      <c r="KH15" s="3">
        <f t="shared" si="35"/>
        <v>503.01389399721967</v>
      </c>
      <c r="KI15" s="3">
        <f t="shared" si="35"/>
        <v>497.98375505724749</v>
      </c>
      <c r="KJ15" s="3">
        <f t="shared" si="35"/>
        <v>493.00391750667501</v>
      </c>
      <c r="KK15" s="3">
        <f t="shared" si="35"/>
        <v>488.07387833160823</v>
      </c>
      <c r="KL15" s="3">
        <f t="shared" si="35"/>
        <v>483.19313954829215</v>
      </c>
      <c r="KM15" s="3">
        <f t="shared" si="35"/>
        <v>478.36120815280924</v>
      </c>
      <c r="KN15" s="3">
        <f t="shared" si="35"/>
        <v>473.57759607128116</v>
      </c>
      <c r="KO15" s="3">
        <f t="shared" si="35"/>
        <v>468.84182011056834</v>
      </c>
      <c r="KP15" s="3">
        <f t="shared" ref="KP15:NA15" si="36">KO15*(1+$AW$28)</f>
        <v>464.15340190946267</v>
      </c>
      <c r="KQ15" s="3">
        <f t="shared" si="36"/>
        <v>459.51186789036802</v>
      </c>
      <c r="KR15" s="3">
        <f t="shared" si="36"/>
        <v>454.91674921146432</v>
      </c>
      <c r="KS15" s="3">
        <f t="shared" si="36"/>
        <v>450.36758171934969</v>
      </c>
      <c r="KT15" s="3">
        <f t="shared" si="36"/>
        <v>445.8639059021562</v>
      </c>
      <c r="KU15" s="3">
        <f t="shared" si="36"/>
        <v>441.40526684313465</v>
      </c>
      <c r="KV15" s="3">
        <f t="shared" si="36"/>
        <v>436.99121417470332</v>
      </c>
      <c r="KW15" s="3">
        <f t="shared" si="36"/>
        <v>432.62130203295629</v>
      </c>
      <c r="KX15" s="3">
        <f t="shared" si="36"/>
        <v>428.2950890126267</v>
      </c>
      <c r="KY15" s="3">
        <f t="shared" si="36"/>
        <v>424.01213812250046</v>
      </c>
      <c r="KZ15" s="3">
        <f t="shared" si="36"/>
        <v>419.77201674127548</v>
      </c>
      <c r="LA15" s="3">
        <f t="shared" si="36"/>
        <v>415.57429657386274</v>
      </c>
      <c r="LB15" s="3">
        <f t="shared" si="36"/>
        <v>411.41855360812411</v>
      </c>
      <c r="LC15" s="3">
        <f t="shared" si="36"/>
        <v>407.30436807204285</v>
      </c>
      <c r="LD15" s="3">
        <f t="shared" si="36"/>
        <v>403.2313243913224</v>
      </c>
      <c r="LE15" s="3">
        <f t="shared" si="36"/>
        <v>399.19901114740918</v>
      </c>
      <c r="LF15" s="3">
        <f t="shared" si="36"/>
        <v>395.2070210359351</v>
      </c>
      <c r="LG15" s="3">
        <f t="shared" si="36"/>
        <v>391.25495082557575</v>
      </c>
      <c r="LH15" s="3">
        <f t="shared" si="36"/>
        <v>387.34240131731997</v>
      </c>
      <c r="LI15" s="3">
        <f t="shared" si="36"/>
        <v>383.46897730414679</v>
      </c>
      <c r="LJ15" s="3">
        <f t="shared" si="36"/>
        <v>379.63428753110531</v>
      </c>
      <c r="LK15" s="3">
        <f t="shared" si="36"/>
        <v>375.83794465579427</v>
      </c>
      <c r="LL15" s="3">
        <f t="shared" si="36"/>
        <v>372.07956520923631</v>
      </c>
      <c r="LM15" s="3">
        <f t="shared" si="36"/>
        <v>368.35876955714394</v>
      </c>
      <c r="LN15" s="3">
        <f t="shared" si="36"/>
        <v>364.67518186157253</v>
      </c>
      <c r="LO15" s="3">
        <f t="shared" si="36"/>
        <v>361.02843004295681</v>
      </c>
      <c r="LP15" s="3">
        <f t="shared" si="36"/>
        <v>357.41814574252726</v>
      </c>
      <c r="LQ15" s="3">
        <f t="shared" si="36"/>
        <v>353.843964285102</v>
      </c>
      <c r="LR15" s="3">
        <f t="shared" si="36"/>
        <v>350.30552464225099</v>
      </c>
      <c r="LS15" s="3">
        <f t="shared" si="36"/>
        <v>346.8024693958285</v>
      </c>
      <c r="LT15" s="3">
        <f t="shared" si="36"/>
        <v>343.33444470187021</v>
      </c>
      <c r="LU15" s="3">
        <f t="shared" si="36"/>
        <v>339.90110025485149</v>
      </c>
      <c r="LV15" s="3">
        <f t="shared" si="36"/>
        <v>336.50208925230299</v>
      </c>
      <c r="LW15" s="3">
        <f t="shared" si="36"/>
        <v>333.13706835977996</v>
      </c>
      <c r="LX15" s="3">
        <f t="shared" si="36"/>
        <v>329.80569767618215</v>
      </c>
      <c r="LY15" s="3">
        <f t="shared" si="36"/>
        <v>326.50764069942034</v>
      </c>
      <c r="LZ15" s="3">
        <f t="shared" si="36"/>
        <v>323.24256429242615</v>
      </c>
      <c r="MA15" s="3">
        <f t="shared" si="36"/>
        <v>320.01013864950187</v>
      </c>
      <c r="MB15" s="3">
        <f t="shared" si="36"/>
        <v>316.81003726300685</v>
      </c>
      <c r="MC15" s="3">
        <f t="shared" si="36"/>
        <v>313.64193689037677</v>
      </c>
      <c r="MD15" s="3">
        <f t="shared" si="36"/>
        <v>310.505517521473</v>
      </c>
      <c r="ME15" s="3">
        <f t="shared" si="36"/>
        <v>307.40046234625828</v>
      </c>
      <c r="MF15" s="3">
        <f t="shared" si="36"/>
        <v>304.32645772279568</v>
      </c>
      <c r="MG15" s="3">
        <f t="shared" si="36"/>
        <v>301.28319314556774</v>
      </c>
      <c r="MH15" s="3">
        <f t="shared" si="36"/>
        <v>298.27036121411203</v>
      </c>
      <c r="MI15" s="3">
        <f t="shared" si="36"/>
        <v>295.28765760197092</v>
      </c>
      <c r="MJ15" s="3">
        <f t="shared" si="36"/>
        <v>292.3347810259512</v>
      </c>
      <c r="MK15" s="3">
        <f t="shared" si="36"/>
        <v>289.41143321569166</v>
      </c>
      <c r="ML15" s="3">
        <f t="shared" si="36"/>
        <v>286.51731888353476</v>
      </c>
      <c r="MM15" s="3">
        <f t="shared" si="36"/>
        <v>283.65214569469941</v>
      </c>
      <c r="MN15" s="3">
        <f t="shared" si="36"/>
        <v>280.81562423775244</v>
      </c>
      <c r="MO15" s="3">
        <f t="shared" si="36"/>
        <v>278.0074679953749</v>
      </c>
      <c r="MP15" s="3">
        <f t="shared" si="36"/>
        <v>275.22739331542112</v>
      </c>
      <c r="MQ15" s="3">
        <f t="shared" si="36"/>
        <v>272.47511938226694</v>
      </c>
      <c r="MR15" s="3">
        <f t="shared" si="36"/>
        <v>269.75036818844427</v>
      </c>
      <c r="MS15" s="3">
        <f t="shared" si="36"/>
        <v>267.05286450655984</v>
      </c>
      <c r="MT15" s="3">
        <f t="shared" si="36"/>
        <v>264.38233586149425</v>
      </c>
      <c r="MU15" s="3">
        <f t="shared" si="36"/>
        <v>261.7385125028793</v>
      </c>
      <c r="MV15" s="3">
        <f t="shared" si="36"/>
        <v>259.12112737785048</v>
      </c>
      <c r="MW15" s="3">
        <f t="shared" si="36"/>
        <v>256.52991610407196</v>
      </c>
      <c r="MX15" s="3">
        <f t="shared" si="36"/>
        <v>253.96461694303125</v>
      </c>
      <c r="MY15" s="3">
        <f t="shared" si="36"/>
        <v>251.42497077360093</v>
      </c>
      <c r="MZ15" s="3">
        <f t="shared" si="36"/>
        <v>248.91072106586492</v>
      </c>
      <c r="NA15" s="3">
        <f t="shared" si="36"/>
        <v>246.42161385520626</v>
      </c>
      <c r="NB15" s="3">
        <f t="shared" ref="NB15:PM15" si="37">NA15*(1+$AW$28)</f>
        <v>243.95739771665419</v>
      </c>
      <c r="NC15" s="3">
        <f t="shared" si="37"/>
        <v>241.51782373948765</v>
      </c>
      <c r="ND15" s="3">
        <f t="shared" si="37"/>
        <v>239.10264550209277</v>
      </c>
      <c r="NE15" s="3">
        <f t="shared" si="37"/>
        <v>236.71161904707185</v>
      </c>
      <c r="NF15" s="3">
        <f t="shared" si="37"/>
        <v>234.34450285660114</v>
      </c>
      <c r="NG15" s="3">
        <f t="shared" si="37"/>
        <v>232.00105782803513</v>
      </c>
      <c r="NH15" s="3">
        <f t="shared" si="37"/>
        <v>229.68104724975478</v>
      </c>
      <c r="NI15" s="3">
        <f t="shared" si="37"/>
        <v>227.38423677725723</v>
      </c>
      <c r="NJ15" s="3">
        <f t="shared" si="37"/>
        <v>225.11039440948466</v>
      </c>
      <c r="NK15" s="3">
        <f t="shared" si="37"/>
        <v>222.85929046538982</v>
      </c>
      <c r="NL15" s="3">
        <f t="shared" si="37"/>
        <v>220.63069756073591</v>
      </c>
      <c r="NM15" s="3">
        <f t="shared" si="37"/>
        <v>218.42439058512855</v>
      </c>
      <c r="NN15" s="3">
        <f t="shared" si="37"/>
        <v>216.24014667927727</v>
      </c>
      <c r="NO15" s="3">
        <f t="shared" si="37"/>
        <v>214.0777452124845</v>
      </c>
      <c r="NP15" s="3">
        <f t="shared" si="37"/>
        <v>211.93696776035966</v>
      </c>
      <c r="NQ15" s="3">
        <f t="shared" si="37"/>
        <v>209.81759808275606</v>
      </c>
      <c r="NR15" s="3">
        <f t="shared" si="37"/>
        <v>207.7194221019285</v>
      </c>
      <c r="NS15" s="3">
        <f t="shared" si="37"/>
        <v>205.64222788090922</v>
      </c>
      <c r="NT15" s="3">
        <f t="shared" si="37"/>
        <v>203.58580560210012</v>
      </c>
      <c r="NU15" s="3">
        <f t="shared" si="37"/>
        <v>201.54994754607912</v>
      </c>
      <c r="NV15" s="3">
        <f t="shared" si="37"/>
        <v>199.53444807061834</v>
      </c>
      <c r="NW15" s="3">
        <f t="shared" si="37"/>
        <v>197.53910358991214</v>
      </c>
      <c r="NX15" s="3">
        <f t="shared" si="37"/>
        <v>195.56371255401302</v>
      </c>
      <c r="NY15" s="3">
        <f t="shared" si="37"/>
        <v>193.60807542847289</v>
      </c>
      <c r="NZ15" s="3">
        <f t="shared" si="37"/>
        <v>191.67199467418817</v>
      </c>
      <c r="OA15" s="3">
        <f t="shared" si="37"/>
        <v>189.75527472744628</v>
      </c>
      <c r="OB15" s="3">
        <f t="shared" si="37"/>
        <v>187.85772198017182</v>
      </c>
      <c r="OC15" s="3">
        <f t="shared" si="37"/>
        <v>185.9791447603701</v>
      </c>
      <c r="OD15" s="3">
        <f t="shared" si="37"/>
        <v>184.11935331276641</v>
      </c>
      <c r="OE15" s="3">
        <f t="shared" si="37"/>
        <v>182.27815977963874</v>
      </c>
      <c r="OF15" s="3">
        <f t="shared" si="37"/>
        <v>180.45537818184235</v>
      </c>
      <c r="OG15" s="3">
        <f t="shared" si="37"/>
        <v>178.65082440002394</v>
      </c>
      <c r="OH15" s="3">
        <f t="shared" si="37"/>
        <v>176.8643161560237</v>
      </c>
      <c r="OI15" s="3">
        <f t="shared" si="37"/>
        <v>175.09567299446346</v>
      </c>
      <c r="OJ15" s="3">
        <f t="shared" si="37"/>
        <v>173.34471626451881</v>
      </c>
      <c r="OK15" s="3">
        <f t="shared" si="37"/>
        <v>171.61126910187363</v>
      </c>
      <c r="OL15" s="3">
        <f t="shared" si="37"/>
        <v>169.8951564108549</v>
      </c>
      <c r="OM15" s="3">
        <f t="shared" si="37"/>
        <v>168.19620484674635</v>
      </c>
      <c r="ON15" s="3">
        <f t="shared" si="37"/>
        <v>166.5142427982789</v>
      </c>
      <c r="OO15" s="3">
        <f t="shared" si="37"/>
        <v>164.8491003702961</v>
      </c>
      <c r="OP15" s="3">
        <f t="shared" si="37"/>
        <v>163.20060936659314</v>
      </c>
      <c r="OQ15" s="3">
        <f t="shared" si="37"/>
        <v>161.56860327292722</v>
      </c>
      <c r="OR15" s="3">
        <f t="shared" si="37"/>
        <v>159.95291724019793</v>
      </c>
      <c r="OS15" s="3">
        <f t="shared" si="37"/>
        <v>158.35338806779595</v>
      </c>
      <c r="OT15" s="3">
        <f t="shared" si="37"/>
        <v>156.769854187118</v>
      </c>
      <c r="OU15" s="3">
        <f t="shared" si="37"/>
        <v>155.20215564524682</v>
      </c>
      <c r="OV15" s="3">
        <f t="shared" si="37"/>
        <v>153.65013408879435</v>
      </c>
      <c r="OW15" s="3">
        <f t="shared" si="37"/>
        <v>152.11363274790639</v>
      </c>
      <c r="OX15" s="3">
        <f t="shared" si="37"/>
        <v>150.59249642042732</v>
      </c>
      <c r="OY15" s="3">
        <f t="shared" si="37"/>
        <v>149.08657145622306</v>
      </c>
      <c r="OZ15" s="3">
        <f t="shared" si="37"/>
        <v>147.59570574166082</v>
      </c>
      <c r="PA15" s="3">
        <f t="shared" si="37"/>
        <v>146.1197486842442</v>
      </c>
      <c r="PB15" s="3">
        <f t="shared" si="37"/>
        <v>144.65855119740175</v>
      </c>
      <c r="PC15" s="3">
        <f t="shared" si="37"/>
        <v>143.21196568542774</v>
      </c>
      <c r="PD15" s="3">
        <f t="shared" si="37"/>
        <v>141.77984602857347</v>
      </c>
      <c r="PE15" s="3">
        <f t="shared" si="37"/>
        <v>140.36204756828775</v>
      </c>
      <c r="PF15" s="3">
        <f t="shared" si="37"/>
        <v>138.95842709260486</v>
      </c>
      <c r="PG15" s="3">
        <f t="shared" si="37"/>
        <v>137.56884282167883</v>
      </c>
      <c r="PH15" s="3">
        <f t="shared" si="37"/>
        <v>136.19315439346204</v>
      </c>
      <c r="PI15" s="3">
        <f t="shared" si="37"/>
        <v>134.83122284952742</v>
      </c>
      <c r="PJ15" s="3">
        <f t="shared" si="37"/>
        <v>133.48291062103215</v>
      </c>
      <c r="PK15" s="3">
        <f t="shared" si="37"/>
        <v>132.14808151482183</v>
      </c>
      <c r="PL15" s="3">
        <f t="shared" si="37"/>
        <v>130.82660069967361</v>
      </c>
      <c r="PM15" s="3">
        <f t="shared" si="37"/>
        <v>129.51833469267686</v>
      </c>
      <c r="PN15" s="3">
        <f t="shared" ref="PN15:QE15" si="38">PM15*(1+$AW$28)</f>
        <v>128.2231513457501</v>
      </c>
      <c r="PO15" s="3">
        <f t="shared" si="38"/>
        <v>126.94091983229259</v>
      </c>
      <c r="PP15" s="3">
        <f t="shared" si="38"/>
        <v>125.67151063396966</v>
      </c>
      <c r="PQ15" s="3">
        <f t="shared" si="38"/>
        <v>124.41479552762996</v>
      </c>
      <c r="PR15" s="3">
        <f t="shared" si="38"/>
        <v>123.17064757235366</v>
      </c>
      <c r="PS15" s="3">
        <f t="shared" si="38"/>
        <v>121.93894109663012</v>
      </c>
      <c r="PT15" s="3">
        <f t="shared" si="38"/>
        <v>120.71955168566382</v>
      </c>
      <c r="PU15" s="3">
        <f t="shared" si="38"/>
        <v>119.51235616880717</v>
      </c>
      <c r="PV15" s="3">
        <f t="shared" si="38"/>
        <v>118.3172326071191</v>
      </c>
      <c r="PW15" s="3">
        <f t="shared" si="38"/>
        <v>117.13406028104791</v>
      </c>
      <c r="PX15" s="3">
        <f t="shared" si="38"/>
        <v>115.96271967823743</v>
      </c>
      <c r="PY15" s="3">
        <f t="shared" si="38"/>
        <v>114.80309248145505</v>
      </c>
      <c r="PZ15" s="3">
        <f t="shared" si="38"/>
        <v>113.6550615566405</v>
      </c>
      <c r="QA15" s="3">
        <f t="shared" si="38"/>
        <v>112.5185109410741</v>
      </c>
      <c r="QB15" s="3">
        <f t="shared" si="38"/>
        <v>111.39332583166336</v>
      </c>
      <c r="QC15" s="3">
        <f t="shared" si="38"/>
        <v>110.27939257334673</v>
      </c>
      <c r="QD15" s="3">
        <f t="shared" si="38"/>
        <v>109.17659864761326</v>
      </c>
      <c r="QE15" s="3">
        <f t="shared" si="38"/>
        <v>108.08483266113713</v>
      </c>
    </row>
    <row r="16" spans="1:447" x14ac:dyDescent="0.2">
      <c r="C16"/>
    </row>
    <row r="17" spans="2:49" x14ac:dyDescent="0.2">
      <c r="B17" t="s">
        <v>40</v>
      </c>
      <c r="C17" s="6">
        <f t="shared" ref="C17:V17" si="39">C15/C18</f>
        <v>-5.7851239669421489E-2</v>
      </c>
      <c r="D17" s="6">
        <f t="shared" si="39"/>
        <v>-3.2520325203252036E-2</v>
      </c>
      <c r="E17" s="6">
        <f t="shared" si="39"/>
        <v>-9.6000000000000002E-2</v>
      </c>
      <c r="F17" s="6">
        <f t="shared" si="39"/>
        <v>-3.968253968253968E-2</v>
      </c>
      <c r="G17" s="6">
        <f t="shared" si="39"/>
        <v>-0.1328125</v>
      </c>
      <c r="H17" s="6">
        <f t="shared" si="39"/>
        <v>-0.2265625</v>
      </c>
      <c r="I17" s="6">
        <f t="shared" si="39"/>
        <v>-0.14615384615384616</v>
      </c>
      <c r="J17" s="6">
        <f t="shared" si="39"/>
        <v>-0.36641221374045801</v>
      </c>
      <c r="K17" s="6">
        <f t="shared" si="39"/>
        <v>-0.41353383458646614</v>
      </c>
      <c r="L17" s="6">
        <f t="shared" si="39"/>
        <v>-0.50370370370370365</v>
      </c>
      <c r="M17" s="6">
        <f t="shared" si="39"/>
        <v>-0.43382352941176472</v>
      </c>
      <c r="N17" s="6">
        <f t="shared" si="39"/>
        <v>-0.57971014492753625</v>
      </c>
      <c r="O17" s="6">
        <f t="shared" si="39"/>
        <v>-0.64479856115107914</v>
      </c>
      <c r="P17" s="6">
        <f t="shared" si="39"/>
        <v>-0.70405693950177972</v>
      </c>
      <c r="Q17" s="6">
        <f t="shared" si="39"/>
        <v>-0.70921985815602839</v>
      </c>
      <c r="R17" s="6">
        <f t="shared" si="39"/>
        <v>-0.66901408450704225</v>
      </c>
      <c r="S17" s="6">
        <f t="shared" si="39"/>
        <v>-0.46853146853146854</v>
      </c>
      <c r="T17" s="6">
        <f t="shared" si="39"/>
        <v>-0.39995833333333297</v>
      </c>
      <c r="U17" s="6">
        <f t="shared" si="39"/>
        <v>-0.2620689655172414</v>
      </c>
      <c r="V17" s="6">
        <f t="shared" si="39"/>
        <v>-0.21510958904109589</v>
      </c>
      <c r="W17" s="6">
        <f t="shared" ref="W17:Z17" si="40">W15/W18</f>
        <v>-0.23129251700680273</v>
      </c>
      <c r="X17" s="6">
        <f t="shared" si="40"/>
        <v>-0.15748683748683762</v>
      </c>
      <c r="Y17" s="6">
        <f t="shared" si="40"/>
        <v>-0.1132990499433451</v>
      </c>
      <c r="Z17" s="6">
        <f t="shared" si="40"/>
        <v>-9.509264069264084E-2</v>
      </c>
      <c r="AD17" s="6">
        <f>AD15/AD18</f>
        <v>-0.23387096774193547</v>
      </c>
      <c r="AE17" s="6">
        <f>AE15/AE18</f>
        <v>-0.89922480620155043</v>
      </c>
      <c r="AF17" s="6">
        <f>AF15/AF18</f>
        <v>-1.9338235294117647</v>
      </c>
      <c r="AG17" s="6">
        <f>AG15/AG18</f>
        <v>-2.7375886524822697</v>
      </c>
      <c r="AH17" s="6">
        <f>AH15/AH18</f>
        <v>-1.3472222222222223</v>
      </c>
      <c r="AI17" s="6">
        <f>AI15/AI18</f>
        <v>-0.44042337662337683</v>
      </c>
      <c r="AJ17" s="6">
        <f t="shared" ref="AJ17:AR17" si="41">AJ15/AJ18</f>
        <v>0.65264919354838868</v>
      </c>
      <c r="AK17" s="6">
        <f t="shared" si="41"/>
        <v>1.7472845703125011</v>
      </c>
      <c r="AL17" s="6">
        <f t="shared" si="41"/>
        <v>3.1959022821969731</v>
      </c>
      <c r="AM17" s="6">
        <f t="shared" si="41"/>
        <v>5.0916241328125036</v>
      </c>
      <c r="AN17" s="6">
        <f t="shared" si="41"/>
        <v>8.2933173897544687</v>
      </c>
      <c r="AO17" s="6">
        <f t="shared" si="41"/>
        <v>12.341626754467233</v>
      </c>
      <c r="AP17" s="6">
        <f t="shared" si="41"/>
        <v>17.437910592205924</v>
      </c>
      <c r="AQ17" s="6">
        <f t="shared" si="41"/>
        <v>23.83009520802851</v>
      </c>
      <c r="AR17" s="6">
        <f t="shared" si="41"/>
        <v>31.823410455649253</v>
      </c>
    </row>
    <row r="18" spans="2:49" x14ac:dyDescent="0.2">
      <c r="B18" t="s">
        <v>2</v>
      </c>
      <c r="C18">
        <v>121</v>
      </c>
      <c r="D18">
        <v>123</v>
      </c>
      <c r="E18">
        <v>125</v>
      </c>
      <c r="F18">
        <v>126</v>
      </c>
      <c r="G18">
        <v>128</v>
      </c>
      <c r="H18">
        <v>128</v>
      </c>
      <c r="I18">
        <v>130</v>
      </c>
      <c r="J18">
        <v>131</v>
      </c>
      <c r="K18">
        <v>133</v>
      </c>
      <c r="L18">
        <v>135</v>
      </c>
      <c r="M18">
        <v>136</v>
      </c>
      <c r="N18">
        <v>138</v>
      </c>
      <c r="O18">
        <v>139</v>
      </c>
      <c r="P18">
        <v>140.5</v>
      </c>
      <c r="Q18">
        <v>141</v>
      </c>
      <c r="R18">
        <v>142</v>
      </c>
      <c r="S18">
        <v>143</v>
      </c>
      <c r="T18">
        <v>144</v>
      </c>
      <c r="U18">
        <v>145</v>
      </c>
      <c r="V18">
        <f>U18+1</f>
        <v>146</v>
      </c>
      <c r="W18">
        <f t="shared" ref="W18:Z18" si="42">V18+1</f>
        <v>147</v>
      </c>
      <c r="X18">
        <f t="shared" si="42"/>
        <v>148</v>
      </c>
      <c r="Y18">
        <f t="shared" si="42"/>
        <v>149</v>
      </c>
      <c r="Z18">
        <f t="shared" si="42"/>
        <v>150</v>
      </c>
      <c r="AD18">
        <v>124</v>
      </c>
      <c r="AE18">
        <v>129</v>
      </c>
      <c r="AF18">
        <v>136</v>
      </c>
      <c r="AG18">
        <v>141</v>
      </c>
      <c r="AH18">
        <v>144</v>
      </c>
      <c r="AI18">
        <v>150</v>
      </c>
      <c r="AJ18">
        <f>AI18+5</f>
        <v>155</v>
      </c>
      <c r="AK18">
        <f t="shared" ref="AK18:AR18" si="43">AJ18+5</f>
        <v>160</v>
      </c>
      <c r="AL18">
        <f t="shared" si="43"/>
        <v>165</v>
      </c>
      <c r="AM18">
        <f t="shared" si="43"/>
        <v>170</v>
      </c>
      <c r="AN18">
        <f t="shared" si="43"/>
        <v>175</v>
      </c>
      <c r="AO18">
        <f t="shared" si="43"/>
        <v>180</v>
      </c>
      <c r="AP18">
        <f t="shared" si="43"/>
        <v>185</v>
      </c>
      <c r="AQ18">
        <f t="shared" si="43"/>
        <v>190</v>
      </c>
      <c r="AR18">
        <f t="shared" si="43"/>
        <v>195</v>
      </c>
    </row>
    <row r="21" spans="2:49" x14ac:dyDescent="0.2">
      <c r="B21" t="s">
        <v>62</v>
      </c>
      <c r="G21" s="18">
        <f>G4/C4-1</f>
        <v>0.49206349206349209</v>
      </c>
      <c r="H21" s="18">
        <f t="shared" ref="H21:W21" si="44">H4/D4-1</f>
        <v>0.36486486486486491</v>
      </c>
      <c r="I21" s="18">
        <f t="shared" si="44"/>
        <v>0.40506329113924044</v>
      </c>
      <c r="J21" s="18">
        <f t="shared" si="44"/>
        <v>0.46511627906976738</v>
      </c>
      <c r="K21" s="18">
        <f t="shared" si="44"/>
        <v>0.52127659574468077</v>
      </c>
      <c r="L21" s="18">
        <f t="shared" si="44"/>
        <v>0.5544554455445545</v>
      </c>
      <c r="M21" s="18">
        <f t="shared" si="44"/>
        <v>0.5855855855855856</v>
      </c>
      <c r="N21" s="18">
        <f t="shared" si="44"/>
        <v>0.56349206349206349</v>
      </c>
      <c r="O21" s="18">
        <f t="shared" si="44"/>
        <v>0.61538461538461542</v>
      </c>
      <c r="P21" s="18">
        <f t="shared" si="44"/>
        <v>0.62778980891719738</v>
      </c>
      <c r="Q21" s="18">
        <f t="shared" si="44"/>
        <v>0.63068181818181812</v>
      </c>
      <c r="R21" s="18">
        <f t="shared" si="44"/>
        <v>0.6142131979695431</v>
      </c>
      <c r="S21" s="18">
        <f t="shared" si="44"/>
        <v>0.54112554112554112</v>
      </c>
      <c r="T21" s="18">
        <f t="shared" si="44"/>
        <v>0.51664364559815001</v>
      </c>
      <c r="U21" s="18">
        <f t="shared" si="44"/>
        <v>0.45993031358885017</v>
      </c>
      <c r="V21" s="18">
        <f t="shared" si="44"/>
        <v>0.42579245283018885</v>
      </c>
      <c r="W21" s="18">
        <f t="shared" si="44"/>
        <v>0.39325842696629221</v>
      </c>
      <c r="X21" s="18">
        <f t="shared" ref="X21:X22" si="45">X4/T4-1</f>
        <v>0.3028962997745086</v>
      </c>
      <c r="Y21" s="18">
        <f t="shared" ref="Y21:Y22" si="46">Y4/U4-1</f>
        <v>0.24105011933174225</v>
      </c>
      <c r="Z21" s="18">
        <f t="shared" ref="Z21:Z22" si="47">Z4/V4-1</f>
        <v>0.1689405869405074</v>
      </c>
      <c r="AE21" s="18">
        <f t="shared" ref="AE21:AF21" si="48">AE4/AD4-1</f>
        <v>0.42244224422442245</v>
      </c>
      <c r="AF21" s="18">
        <f t="shared" si="48"/>
        <v>0.56148491879350337</v>
      </c>
      <c r="AG21" s="18">
        <f>AG4/AF4-1</f>
        <v>0.6210995542347697</v>
      </c>
      <c r="AH21" s="18">
        <f>AH4/AG4-1</f>
        <v>0.48120989917506884</v>
      </c>
      <c r="AI21" s="18">
        <f t="shared" ref="AI21:AR21" si="49">AI4/AH4-1</f>
        <v>0.26918316831683176</v>
      </c>
      <c r="AJ21" s="18">
        <f t="shared" si="49"/>
        <v>0.25</v>
      </c>
      <c r="AK21" s="18">
        <f t="shared" si="49"/>
        <v>0.25</v>
      </c>
      <c r="AL21" s="18">
        <f t="shared" si="49"/>
        <v>0.25</v>
      </c>
      <c r="AM21" s="18">
        <f t="shared" si="49"/>
        <v>0.25</v>
      </c>
      <c r="AN21" s="18">
        <f t="shared" si="49"/>
        <v>0.25</v>
      </c>
      <c r="AO21" s="18">
        <f t="shared" si="49"/>
        <v>0.25</v>
      </c>
      <c r="AP21" s="18">
        <f t="shared" si="49"/>
        <v>0.25</v>
      </c>
      <c r="AQ21" s="18">
        <f t="shared" si="49"/>
        <v>0.25</v>
      </c>
      <c r="AR21" s="18">
        <f t="shared" si="49"/>
        <v>0.25</v>
      </c>
    </row>
    <row r="22" spans="2:49" x14ac:dyDescent="0.2">
      <c r="B22" t="s">
        <v>71</v>
      </c>
      <c r="G22" s="18">
        <f>G5/C5-1</f>
        <v>0.66666666666666674</v>
      </c>
      <c r="H22" s="18">
        <f t="shared" ref="H22:W22" si="50">H5/D5-1</f>
        <v>0.33333333333333326</v>
      </c>
      <c r="I22" s="18">
        <f t="shared" si="50"/>
        <v>0.66666666666666674</v>
      </c>
      <c r="J22" s="18">
        <f t="shared" si="50"/>
        <v>0.82352941176470584</v>
      </c>
      <c r="K22" s="18">
        <f t="shared" si="50"/>
        <v>0.60000000000000009</v>
      </c>
      <c r="L22" s="18">
        <f t="shared" si="50"/>
        <v>0.7</v>
      </c>
      <c r="M22" s="18">
        <f t="shared" si="50"/>
        <v>0.56000000000000005</v>
      </c>
      <c r="N22" s="18">
        <f t="shared" si="50"/>
        <v>0.45161290322580649</v>
      </c>
      <c r="O22" s="18">
        <f t="shared" si="50"/>
        <v>0.625</v>
      </c>
      <c r="P22" s="18">
        <f t="shared" si="50"/>
        <v>0.69950000000000001</v>
      </c>
      <c r="Q22" s="18">
        <f t="shared" si="50"/>
        <v>0.64102564102564097</v>
      </c>
      <c r="R22" s="18">
        <f t="shared" si="50"/>
        <v>0.51111111111111107</v>
      </c>
      <c r="S22" s="18">
        <f t="shared" si="50"/>
        <v>0.48076923076923084</v>
      </c>
      <c r="T22" s="18">
        <f t="shared" si="50"/>
        <v>0.51608604606891295</v>
      </c>
      <c r="U22" s="18">
        <f t="shared" si="50"/>
        <v>0.5</v>
      </c>
      <c r="V22" s="18">
        <f t="shared" si="50"/>
        <v>0.505823529411765</v>
      </c>
      <c r="W22" s="18">
        <f t="shared" si="50"/>
        <v>0.44155844155844148</v>
      </c>
      <c r="X22" s="18">
        <f t="shared" si="45"/>
        <v>0.26820693119035655</v>
      </c>
      <c r="Y22" s="18">
        <f t="shared" si="46"/>
        <v>0.19166666666666665</v>
      </c>
      <c r="Z22" s="18">
        <f t="shared" si="47"/>
        <v>0.13871635610766031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spans="2:49" x14ac:dyDescent="0.2">
      <c r="B23" t="s">
        <v>72</v>
      </c>
      <c r="G23" s="18">
        <f>G10/C10-1</f>
        <v>0.53333333333333344</v>
      </c>
      <c r="H23" s="18">
        <f t="shared" ref="H23:W23" si="51">H10/D10-1</f>
        <v>0.75</v>
      </c>
      <c r="I23" s="18">
        <f t="shared" si="51"/>
        <v>0.38961038961038952</v>
      </c>
      <c r="J23" s="18">
        <f t="shared" si="51"/>
        <v>0.82894736842105265</v>
      </c>
      <c r="K23" s="18">
        <f t="shared" si="51"/>
        <v>0.67391304347826098</v>
      </c>
      <c r="L23" s="18">
        <f t="shared" si="51"/>
        <v>0.58035714285714279</v>
      </c>
      <c r="M23" s="18">
        <f t="shared" si="51"/>
        <v>0.7009345794392523</v>
      </c>
      <c r="N23" s="18">
        <f t="shared" si="51"/>
        <v>0.56834532374100721</v>
      </c>
      <c r="O23" s="18">
        <f t="shared" si="51"/>
        <v>0.64285714285714279</v>
      </c>
      <c r="P23" s="18">
        <f t="shared" si="51"/>
        <v>0.58813559322033915</v>
      </c>
      <c r="Q23" s="18">
        <f t="shared" si="51"/>
        <v>0.70329670329670324</v>
      </c>
      <c r="R23" s="18">
        <f t="shared" si="51"/>
        <v>0.52293577981651373</v>
      </c>
      <c r="S23" s="18">
        <f t="shared" si="51"/>
        <v>0.37549407114624511</v>
      </c>
      <c r="T23" s="18">
        <f t="shared" si="51"/>
        <v>0.29929562433297741</v>
      </c>
      <c r="U23" s="18">
        <f t="shared" si="51"/>
        <v>0.19999999999999996</v>
      </c>
      <c r="V23" s="18">
        <f t="shared" si="51"/>
        <v>0.19207228915662666</v>
      </c>
      <c r="W23" s="18">
        <f t="shared" si="51"/>
        <v>0.24137931034482762</v>
      </c>
      <c r="X23" s="18">
        <f t="shared" ref="X23" si="52">X10/T10-1</f>
        <v>0.18280983046392429</v>
      </c>
      <c r="Y23" s="18">
        <f t="shared" ref="Y23" si="53">Y10/U10-1</f>
        <v>0.18010752688172049</v>
      </c>
      <c r="Z23" s="18">
        <f t="shared" ref="Z23" si="54">Z10/V10-1</f>
        <v>0.12692284368619999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</row>
    <row r="24" spans="2:49" x14ac:dyDescent="0.2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spans="2:49" x14ac:dyDescent="0.2">
      <c r="B25" t="s">
        <v>63</v>
      </c>
      <c r="C25" s="18">
        <f t="shared" ref="C25:F25" si="55">C6/C4</f>
        <v>0.80952380952380953</v>
      </c>
      <c r="D25" s="18">
        <f t="shared" si="55"/>
        <v>0.79729729729729726</v>
      </c>
      <c r="E25" s="18">
        <f t="shared" si="55"/>
        <v>0.810126582278481</v>
      </c>
      <c r="F25" s="18">
        <f t="shared" si="55"/>
        <v>0.80232558139534882</v>
      </c>
      <c r="G25" s="18">
        <f>G6/G4</f>
        <v>0.78723404255319152</v>
      </c>
      <c r="H25" s="18">
        <f t="shared" ref="H25:T25" si="56">H6/H4</f>
        <v>0.80198019801980203</v>
      </c>
      <c r="I25" s="18">
        <f t="shared" si="56"/>
        <v>0.77477477477477474</v>
      </c>
      <c r="J25" s="18">
        <f t="shared" si="56"/>
        <v>0.75396825396825395</v>
      </c>
      <c r="K25" s="18">
        <f t="shared" si="56"/>
        <v>0.77622377622377625</v>
      </c>
      <c r="L25" s="18">
        <f t="shared" si="56"/>
        <v>0.78343949044585992</v>
      </c>
      <c r="M25" s="18">
        <f t="shared" si="56"/>
        <v>0.77840909090909094</v>
      </c>
      <c r="N25" s="18">
        <f t="shared" si="56"/>
        <v>0.77157360406091369</v>
      </c>
      <c r="O25" s="18">
        <f t="shared" si="56"/>
        <v>0.77489177489177485</v>
      </c>
      <c r="P25" s="18">
        <f t="shared" si="56"/>
        <v>0.77389919511040328</v>
      </c>
      <c r="Q25" s="18">
        <f t="shared" si="56"/>
        <v>0.77700348432055744</v>
      </c>
      <c r="R25" s="18">
        <f t="shared" si="56"/>
        <v>0.78616352201257866</v>
      </c>
      <c r="S25" s="18">
        <f t="shared" si="56"/>
        <v>0.7837078651685393</v>
      </c>
      <c r="T25" s="18">
        <f t="shared" si="56"/>
        <v>0.77398232189020588</v>
      </c>
      <c r="U25" s="18">
        <f t="shared" ref="U25:V25" si="57">U6/U4</f>
        <v>0.77088305489260145</v>
      </c>
      <c r="V25" s="18">
        <f t="shared" si="57"/>
        <v>0.7741606786030939</v>
      </c>
      <c r="W25" s="18">
        <f t="shared" ref="W25:Z25" si="58">W6/W4</f>
        <v>0.77620967741935487</v>
      </c>
      <c r="X25" s="18">
        <f t="shared" si="58"/>
        <v>0.77999999999999992</v>
      </c>
      <c r="Y25" s="18">
        <f t="shared" si="58"/>
        <v>0.78</v>
      </c>
      <c r="Z25" s="18">
        <f t="shared" si="58"/>
        <v>0.77999999999999992</v>
      </c>
      <c r="AE25" s="18">
        <f t="shared" ref="AE25:AG25" si="59">AE6/AE4</f>
        <v>0.77726218097447797</v>
      </c>
      <c r="AF25" s="18">
        <f t="shared" si="59"/>
        <v>0.77711738484398218</v>
      </c>
      <c r="AG25" s="18">
        <f t="shared" si="59"/>
        <v>0.77818515123739684</v>
      </c>
      <c r="AH25" s="18">
        <f t="shared" ref="AH25:AR25" si="60">AH6/AH4</f>
        <v>0.77537128712871284</v>
      </c>
      <c r="AI25" s="18">
        <f t="shared" si="60"/>
        <v>0.79</v>
      </c>
      <c r="AJ25" s="18">
        <f t="shared" si="60"/>
        <v>0.79</v>
      </c>
      <c r="AK25" s="18">
        <f t="shared" si="60"/>
        <v>0.79</v>
      </c>
      <c r="AL25" s="18">
        <f t="shared" si="60"/>
        <v>0.79</v>
      </c>
      <c r="AM25" s="18">
        <f t="shared" si="60"/>
        <v>0.79</v>
      </c>
      <c r="AN25" s="18">
        <f t="shared" si="60"/>
        <v>0.79</v>
      </c>
      <c r="AO25" s="18">
        <f t="shared" si="60"/>
        <v>0.79</v>
      </c>
      <c r="AP25" s="18">
        <f t="shared" si="60"/>
        <v>0.79</v>
      </c>
      <c r="AQ25" s="18">
        <f t="shared" si="60"/>
        <v>0.79</v>
      </c>
      <c r="AR25" s="18">
        <f t="shared" si="60"/>
        <v>0.79</v>
      </c>
    </row>
    <row r="26" spans="2:49" x14ac:dyDescent="0.2">
      <c r="B26" t="s">
        <v>64</v>
      </c>
      <c r="C26" s="18">
        <f>C11/C4</f>
        <v>-0.14285714285714285</v>
      </c>
      <c r="D26" s="18">
        <f t="shared" ref="D26:T26" si="61">D11/D4</f>
        <v>-6.7567567567567571E-2</v>
      </c>
      <c r="E26" s="18">
        <f t="shared" si="61"/>
        <v>-0.16455696202531644</v>
      </c>
      <c r="F26" s="18">
        <f t="shared" si="61"/>
        <v>-8.1395348837209308E-2</v>
      </c>
      <c r="G26" s="18">
        <f t="shared" si="61"/>
        <v>-0.19148936170212766</v>
      </c>
      <c r="H26" s="18">
        <f t="shared" si="61"/>
        <v>-0.30693069306930693</v>
      </c>
      <c r="I26" s="18">
        <f t="shared" si="61"/>
        <v>-0.1891891891891892</v>
      </c>
      <c r="J26" s="18">
        <f t="shared" si="61"/>
        <v>-0.34920634920634919</v>
      </c>
      <c r="K26" s="18">
        <f t="shared" si="61"/>
        <v>-0.30069930069930068</v>
      </c>
      <c r="L26" s="18">
        <f t="shared" si="61"/>
        <v>-0.34394904458598724</v>
      </c>
      <c r="M26" s="18">
        <f t="shared" si="61"/>
        <v>-0.25568181818181818</v>
      </c>
      <c r="N26" s="18">
        <f t="shared" si="61"/>
        <v>-0.3350253807106599</v>
      </c>
      <c r="O26" s="18">
        <f t="shared" si="61"/>
        <v>-0.32034632034632032</v>
      </c>
      <c r="P26" s="18">
        <f t="shared" si="61"/>
        <v>-0.3260252853503835</v>
      </c>
      <c r="Q26" s="18">
        <f t="shared" si="61"/>
        <v>-0.30313588850174217</v>
      </c>
      <c r="R26" s="18">
        <f t="shared" si="61"/>
        <v>-0.25786163522012578</v>
      </c>
      <c r="S26" s="18">
        <f t="shared" si="61"/>
        <v>-0.19382022471910113</v>
      </c>
      <c r="T26" s="18">
        <f t="shared" si="61"/>
        <v>-0.1683135619894838</v>
      </c>
      <c r="U26" s="18">
        <f t="shared" ref="U26:V26" si="62">U11/U4</f>
        <v>-0.11694510739856802</v>
      </c>
      <c r="V26" s="18">
        <f t="shared" si="62"/>
        <v>-9.8724751986096218E-2</v>
      </c>
      <c r="W26" s="18">
        <f t="shared" ref="W26:Z26" si="63">W11/W4</f>
        <v>-9.4758064516129031E-2</v>
      </c>
      <c r="X26" s="18">
        <f t="shared" si="63"/>
        <v>-7.5445544554455485E-2</v>
      </c>
      <c r="Y26" s="18">
        <f t="shared" si="63"/>
        <v>-6.4230769230769189E-2</v>
      </c>
      <c r="Z26" s="18">
        <f t="shared" si="63"/>
        <v>-6.1509433962264194E-2</v>
      </c>
      <c r="AE26" s="18">
        <f t="shared" ref="AE26:AG26" si="64">AE11/AE4</f>
        <v>-0.26682134570765659</v>
      </c>
      <c r="AF26" s="18">
        <f t="shared" si="64"/>
        <v>-0.30906389301634474</v>
      </c>
      <c r="AG26" s="18">
        <f t="shared" si="64"/>
        <v>-0.29972502291475711</v>
      </c>
      <c r="AH26" s="18">
        <f t="shared" ref="AH26:AR26" si="65">AH11/AH4</f>
        <v>-0.14108910891089108</v>
      </c>
      <c r="AI26" s="18">
        <f t="shared" si="65"/>
        <v>-6.2754753778644576E-2</v>
      </c>
      <c r="AJ26" s="18">
        <f t="shared" si="65"/>
        <v>5.4656265236471078E-3</v>
      </c>
      <c r="AK26" s="18">
        <f t="shared" si="65"/>
        <v>6.8228376401755303E-2</v>
      </c>
      <c r="AL26" s="18">
        <f t="shared" si="65"/>
        <v>0.12597010628961497</v>
      </c>
      <c r="AM26" s="18">
        <f t="shared" si="65"/>
        <v>0.17909249778644579</v>
      </c>
      <c r="AN26" s="18">
        <f t="shared" si="65"/>
        <v>0.25240139805207223</v>
      </c>
      <c r="AO26" s="18">
        <f t="shared" si="65"/>
        <v>0.31691323028582352</v>
      </c>
      <c r="AP26" s="18">
        <f t="shared" si="65"/>
        <v>0.37368364265152465</v>
      </c>
      <c r="AQ26" s="18">
        <f t="shared" si="65"/>
        <v>0.42364160553334168</v>
      </c>
      <c r="AR26" s="18">
        <f t="shared" si="65"/>
        <v>0.46760461286934069</v>
      </c>
    </row>
    <row r="27" spans="2:49" x14ac:dyDescent="0.2">
      <c r="B27" t="s">
        <v>65</v>
      </c>
      <c r="C27" s="18">
        <f>C15/C4</f>
        <v>-0.1111111111111111</v>
      </c>
      <c r="D27" s="18">
        <f t="shared" ref="D27:T27" si="66">D15/D4</f>
        <v>-5.4054054054054057E-2</v>
      </c>
      <c r="E27" s="18">
        <f t="shared" si="66"/>
        <v>-0.15189873417721519</v>
      </c>
      <c r="F27" s="18">
        <f t="shared" si="66"/>
        <v>-5.8139534883720929E-2</v>
      </c>
      <c r="G27" s="18">
        <f t="shared" si="66"/>
        <v>-0.18085106382978725</v>
      </c>
      <c r="H27" s="18">
        <f t="shared" si="66"/>
        <v>-0.28712871287128711</v>
      </c>
      <c r="I27" s="18">
        <f t="shared" si="66"/>
        <v>-0.17117117117117117</v>
      </c>
      <c r="J27" s="18">
        <f t="shared" si="66"/>
        <v>-0.38095238095238093</v>
      </c>
      <c r="K27" s="18">
        <f t="shared" si="66"/>
        <v>-0.38461538461538464</v>
      </c>
      <c r="L27" s="18">
        <f t="shared" si="66"/>
        <v>-0.43312101910828027</v>
      </c>
      <c r="M27" s="18">
        <f t="shared" si="66"/>
        <v>-0.33522727272727271</v>
      </c>
      <c r="N27" s="18">
        <f t="shared" si="66"/>
        <v>-0.40609137055837563</v>
      </c>
      <c r="O27" s="18">
        <f t="shared" si="66"/>
        <v>-0.38799567099567095</v>
      </c>
      <c r="P27" s="18">
        <f t="shared" si="66"/>
        <v>-0.38706698543998957</v>
      </c>
      <c r="Q27" s="18">
        <f t="shared" si="66"/>
        <v>-0.34843205574912894</v>
      </c>
      <c r="R27" s="18">
        <f t="shared" si="66"/>
        <v>-0.29874213836477986</v>
      </c>
      <c r="S27" s="18">
        <f t="shared" si="66"/>
        <v>-0.18820224719101122</v>
      </c>
      <c r="T27" s="18">
        <f t="shared" si="66"/>
        <v>-0.14859209799844153</v>
      </c>
      <c r="U27" s="18">
        <f t="shared" ref="U27:V27" si="67">U15/U4</f>
        <v>-9.0692124105011929E-2</v>
      </c>
      <c r="V27" s="18">
        <f t="shared" si="67"/>
        <v>-6.9267449195195424E-2</v>
      </c>
      <c r="W27" s="18">
        <f t="shared" ref="W27:Z27" si="68">W15/W4</f>
        <v>-6.8548387096774188E-2</v>
      </c>
      <c r="X27" s="18">
        <f t="shared" si="68"/>
        <v>-4.6154558312974193E-2</v>
      </c>
      <c r="Y27" s="18">
        <f t="shared" si="68"/>
        <v>-3.246453546453542E-2</v>
      </c>
      <c r="Z27" s="18">
        <f t="shared" si="68"/>
        <v>-2.6913011516785143E-2</v>
      </c>
      <c r="AE27" s="18">
        <f t="shared" ref="AE27:AG27" si="69">AE15/AE4</f>
        <v>-0.26914153132250579</v>
      </c>
      <c r="AF27" s="18">
        <f t="shared" si="69"/>
        <v>-0.39078751857355126</v>
      </c>
      <c r="AG27" s="18">
        <f t="shared" si="69"/>
        <v>-0.35380384967919343</v>
      </c>
      <c r="AH27" s="18">
        <f t="shared" ref="AH27:AR27" si="70">AH15/AH4</f>
        <v>-0.12004950495049505</v>
      </c>
      <c r="AI27" s="18">
        <f t="shared" si="70"/>
        <v>-3.2210388343981725E-2</v>
      </c>
      <c r="AJ27" s="18">
        <f t="shared" si="70"/>
        <v>3.9458069234519839E-2</v>
      </c>
      <c r="AK27" s="18">
        <f t="shared" si="70"/>
        <v>8.7236440760604633E-2</v>
      </c>
      <c r="AL27" s="18">
        <f t="shared" si="70"/>
        <v>0.13163813983422734</v>
      </c>
      <c r="AM27" s="18">
        <f t="shared" si="70"/>
        <v>0.17286200468844479</v>
      </c>
      <c r="AN27" s="18">
        <f t="shared" si="70"/>
        <v>0.23187322886303277</v>
      </c>
      <c r="AO27" s="18">
        <f t="shared" si="70"/>
        <v>0.28393515977871797</v>
      </c>
      <c r="AP27" s="18">
        <f t="shared" si="70"/>
        <v>0.32986058404384105</v>
      </c>
      <c r="AQ27" s="18">
        <f t="shared" si="70"/>
        <v>0.37036813444697836</v>
      </c>
      <c r="AR27" s="18">
        <f t="shared" si="70"/>
        <v>0.40609304752359532</v>
      </c>
      <c r="AV27" t="s">
        <v>66</v>
      </c>
      <c r="AW27" s="19">
        <v>8.5000000000000006E-2</v>
      </c>
    </row>
    <row r="28" spans="2:49" x14ac:dyDescent="0.2">
      <c r="AV28" t="s">
        <v>67</v>
      </c>
      <c r="AW28" s="18">
        <v>-0.01</v>
      </c>
    </row>
    <row r="29" spans="2:49" x14ac:dyDescent="0.2">
      <c r="B29" t="s">
        <v>60</v>
      </c>
      <c r="S29" s="3">
        <f>1085+740</f>
        <v>1825</v>
      </c>
      <c r="T29" s="3">
        <f>1257+648</f>
        <v>1905</v>
      </c>
      <c r="U29">
        <f>1275+693</f>
        <v>1968</v>
      </c>
      <c r="AV29" t="s">
        <v>68</v>
      </c>
      <c r="AW29" s="3">
        <f>NPV(AW27,AH15:QE15)</f>
        <v>35345.303827805066</v>
      </c>
    </row>
    <row r="30" spans="2:49" x14ac:dyDescent="0.2">
      <c r="B30" t="s">
        <v>5</v>
      </c>
      <c r="S30" s="3">
        <f>1085+740</f>
        <v>1825</v>
      </c>
      <c r="T30" s="3">
        <f>1257+648</f>
        <v>1905</v>
      </c>
      <c r="U30">
        <f>1275+693</f>
        <v>1968</v>
      </c>
      <c r="AV30" t="s">
        <v>69</v>
      </c>
      <c r="AW30" s="2">
        <f>AW29/Main!K2</f>
        <v>243.55914986083977</v>
      </c>
    </row>
    <row r="31" spans="2:49" x14ac:dyDescent="0.2">
      <c r="B31" t="s">
        <v>61</v>
      </c>
      <c r="S31">
        <v>268</v>
      </c>
      <c r="T31">
        <v>358</v>
      </c>
      <c r="U31">
        <v>376</v>
      </c>
      <c r="AV31" t="s">
        <v>70</v>
      </c>
      <c r="AW31" s="18">
        <f>AW30/Main!K1-1</f>
        <v>0.8041418508210354</v>
      </c>
    </row>
    <row r="32" spans="2:49" x14ac:dyDescent="0.2">
      <c r="B32" t="s">
        <v>52</v>
      </c>
      <c r="S32">
        <v>90</v>
      </c>
      <c r="T32">
        <v>96</v>
      </c>
      <c r="U32">
        <v>104</v>
      </c>
    </row>
    <row r="33" spans="2:21" x14ac:dyDescent="0.2">
      <c r="B33" t="s">
        <v>51</v>
      </c>
      <c r="S33">
        <v>50</v>
      </c>
      <c r="T33">
        <v>56</v>
      </c>
      <c r="U33">
        <v>77</v>
      </c>
    </row>
    <row r="34" spans="2:21" x14ac:dyDescent="0.2">
      <c r="B34" t="s">
        <v>50</v>
      </c>
      <c r="S34">
        <v>183</v>
      </c>
      <c r="T34">
        <v>200</v>
      </c>
      <c r="U34">
        <v>223</v>
      </c>
    </row>
    <row r="35" spans="2:21" x14ac:dyDescent="0.2">
      <c r="B35" t="s">
        <v>49</v>
      </c>
      <c r="S35">
        <v>76</v>
      </c>
      <c r="T35">
        <v>70</v>
      </c>
      <c r="U35">
        <v>69</v>
      </c>
    </row>
    <row r="36" spans="2:21" x14ac:dyDescent="0.2">
      <c r="B36" t="s">
        <v>48</v>
      </c>
      <c r="S36">
        <v>211</v>
      </c>
      <c r="T36">
        <v>219</v>
      </c>
      <c r="U36">
        <v>232</v>
      </c>
    </row>
    <row r="37" spans="2:21" x14ac:dyDescent="0.2">
      <c r="B37" t="s">
        <v>47</v>
      </c>
      <c r="S37">
        <f>29+78</f>
        <v>107</v>
      </c>
      <c r="T37">
        <f>27+79</f>
        <v>106</v>
      </c>
      <c r="U37">
        <f>29+89</f>
        <v>118</v>
      </c>
    </row>
    <row r="38" spans="2:21" x14ac:dyDescent="0.2">
      <c r="B38" t="s">
        <v>46</v>
      </c>
      <c r="S38">
        <v>23</v>
      </c>
      <c r="T38">
        <v>29</v>
      </c>
      <c r="U38">
        <v>32</v>
      </c>
    </row>
    <row r="39" spans="2:21" s="7" customFormat="1" x14ac:dyDescent="0.2">
      <c r="B39" s="7" t="s">
        <v>53</v>
      </c>
      <c r="C39" s="8"/>
      <c r="S39" s="9">
        <f>SUM(S30:S38)</f>
        <v>2833</v>
      </c>
      <c r="T39" s="9">
        <f>SUM(T30:T38)</f>
        <v>3039</v>
      </c>
      <c r="U39" s="9">
        <f>SUM(U30:U38)</f>
        <v>3199</v>
      </c>
    </row>
    <row r="40" spans="2:21" s="7" customFormat="1" x14ac:dyDescent="0.2">
      <c r="C40" s="8"/>
      <c r="T40" s="9"/>
    </row>
    <row r="41" spans="2:21" x14ac:dyDescent="0.2">
      <c r="B41" t="s">
        <v>54</v>
      </c>
      <c r="S41">
        <v>30</v>
      </c>
      <c r="T41">
        <v>37</v>
      </c>
      <c r="U41">
        <v>25</v>
      </c>
    </row>
    <row r="42" spans="2:21" x14ac:dyDescent="0.2">
      <c r="B42" t="s">
        <v>55</v>
      </c>
      <c r="S42">
        <v>60</v>
      </c>
      <c r="T42">
        <v>44</v>
      </c>
      <c r="U42">
        <v>51</v>
      </c>
    </row>
    <row r="43" spans="2:21" x14ac:dyDescent="0.2">
      <c r="B43" t="s">
        <v>73</v>
      </c>
      <c r="S43">
        <v>80</v>
      </c>
      <c r="T43">
        <v>97</v>
      </c>
      <c r="U43">
        <v>123</v>
      </c>
    </row>
    <row r="44" spans="2:21" x14ac:dyDescent="0.2">
      <c r="B44" t="s">
        <v>56</v>
      </c>
      <c r="S44">
        <v>913</v>
      </c>
      <c r="T44" s="3">
        <v>1000</v>
      </c>
      <c r="U44" s="3">
        <v>1059</v>
      </c>
    </row>
    <row r="45" spans="2:21" x14ac:dyDescent="0.2">
      <c r="B45" t="s">
        <v>49</v>
      </c>
      <c r="S45">
        <v>29</v>
      </c>
      <c r="T45">
        <v>29</v>
      </c>
      <c r="U45">
        <v>31</v>
      </c>
    </row>
    <row r="46" spans="2:21" x14ac:dyDescent="0.2">
      <c r="B46" t="s">
        <v>41</v>
      </c>
      <c r="R46" s="3"/>
      <c r="S46" s="3">
        <v>1139</v>
      </c>
      <c r="T46" s="3">
        <v>1141</v>
      </c>
      <c r="U46" s="3">
        <v>1141</v>
      </c>
    </row>
    <row r="47" spans="2:21" x14ac:dyDescent="0.2">
      <c r="B47" t="s">
        <v>57</v>
      </c>
      <c r="S47">
        <v>93</v>
      </c>
      <c r="T47">
        <v>112</v>
      </c>
      <c r="U47">
        <v>116</v>
      </c>
    </row>
    <row r="48" spans="2:21" x14ac:dyDescent="0.2">
      <c r="B48" t="s">
        <v>58</v>
      </c>
      <c r="S48">
        <v>51</v>
      </c>
      <c r="T48" s="3">
        <v>46</v>
      </c>
      <c r="U48" s="3">
        <v>43</v>
      </c>
    </row>
    <row r="49" spans="2:21" x14ac:dyDescent="0.2">
      <c r="B49" t="s">
        <v>46</v>
      </c>
      <c r="S49">
        <v>10</v>
      </c>
      <c r="T49">
        <v>9</v>
      </c>
      <c r="U49">
        <v>10</v>
      </c>
    </row>
    <row r="50" spans="2:21" s="7" customFormat="1" x14ac:dyDescent="0.2">
      <c r="B50" s="7" t="s">
        <v>59</v>
      </c>
      <c r="C50" s="8"/>
      <c r="S50" s="7">
        <f>SUM(S41:S49)</f>
        <v>2405</v>
      </c>
      <c r="T50" s="7">
        <f>SUM(T41:T49)</f>
        <v>2515</v>
      </c>
      <c r="U50" s="7">
        <f>SUM(U41:U49)</f>
        <v>2599</v>
      </c>
    </row>
  </sheetData>
  <hyperlinks>
    <hyperlink ref="A1" location="Main!A1" display="Main" xr:uid="{82E25B95-9FA6-42AF-A0B1-437FD7BC972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61F1-CF1F-6145-8CB5-4CB54E05B595}">
  <dimension ref="A1:H32"/>
  <sheetViews>
    <sheetView workbookViewId="0">
      <selection activeCell="H32" sqref="G13:H32"/>
    </sheetView>
  </sheetViews>
  <sheetFormatPr baseColWidth="10" defaultRowHeight="15" x14ac:dyDescent="0.2"/>
  <sheetData>
    <row r="1" spans="1:8" x14ac:dyDescent="0.2">
      <c r="A1" t="s">
        <v>78</v>
      </c>
    </row>
    <row r="13" spans="1:8" x14ac:dyDescent="0.2">
      <c r="G13">
        <v>212.5</v>
      </c>
      <c r="H13">
        <f>173-81</f>
        <v>92</v>
      </c>
    </row>
    <row r="14" spans="1:8" x14ac:dyDescent="0.2">
      <c r="G14">
        <f t="shared" ref="G14:G40" si="0">G13+2.5</f>
        <v>215</v>
      </c>
      <c r="H14">
        <f>109-79</f>
        <v>30</v>
      </c>
    </row>
    <row r="15" spans="1:8" x14ac:dyDescent="0.2">
      <c r="G15">
        <f t="shared" si="0"/>
        <v>217.5</v>
      </c>
      <c r="H15">
        <v>21</v>
      </c>
    </row>
    <row r="16" spans="1:8" x14ac:dyDescent="0.2">
      <c r="G16">
        <f t="shared" si="0"/>
        <v>220</v>
      </c>
      <c r="H16">
        <v>28</v>
      </c>
    </row>
    <row r="17" spans="7:8" x14ac:dyDescent="0.2">
      <c r="G17">
        <f t="shared" si="0"/>
        <v>222.5</v>
      </c>
      <c r="H17">
        <v>19</v>
      </c>
    </row>
    <row r="18" spans="7:8" x14ac:dyDescent="0.2">
      <c r="G18">
        <f t="shared" si="0"/>
        <v>225</v>
      </c>
      <c r="H18">
        <f>97-46</f>
        <v>51</v>
      </c>
    </row>
    <row r="19" spans="7:8" x14ac:dyDescent="0.2">
      <c r="G19">
        <f t="shared" si="0"/>
        <v>227.5</v>
      </c>
      <c r="H19">
        <v>50</v>
      </c>
    </row>
    <row r="20" spans="7:8" x14ac:dyDescent="0.2">
      <c r="G20">
        <f t="shared" si="0"/>
        <v>230</v>
      </c>
      <c r="H20">
        <v>40</v>
      </c>
    </row>
    <row r="21" spans="7:8" x14ac:dyDescent="0.2">
      <c r="G21">
        <f t="shared" si="0"/>
        <v>232.5</v>
      </c>
      <c r="H21">
        <v>20</v>
      </c>
    </row>
    <row r="22" spans="7:8" x14ac:dyDescent="0.2">
      <c r="G22">
        <f t="shared" si="0"/>
        <v>235</v>
      </c>
      <c r="H22">
        <v>17</v>
      </c>
    </row>
    <row r="23" spans="7:8" x14ac:dyDescent="0.2">
      <c r="G23">
        <f t="shared" si="0"/>
        <v>237.5</v>
      </c>
      <c r="H23">
        <v>2</v>
      </c>
    </row>
    <row r="24" spans="7:8" x14ac:dyDescent="0.2">
      <c r="G24">
        <f t="shared" si="0"/>
        <v>240</v>
      </c>
      <c r="H24">
        <v>20</v>
      </c>
    </row>
    <row r="25" spans="7:8" x14ac:dyDescent="0.2">
      <c r="G25">
        <f t="shared" si="0"/>
        <v>242.5</v>
      </c>
      <c r="H25">
        <v>45</v>
      </c>
    </row>
    <row r="26" spans="7:8" x14ac:dyDescent="0.2">
      <c r="G26">
        <f t="shared" si="0"/>
        <v>245</v>
      </c>
      <c r="H26">
        <v>4</v>
      </c>
    </row>
    <row r="27" spans="7:8" x14ac:dyDescent="0.2">
      <c r="G27">
        <f t="shared" si="0"/>
        <v>247.5</v>
      </c>
      <c r="H27">
        <v>30</v>
      </c>
    </row>
    <row r="28" spans="7:8" x14ac:dyDescent="0.2">
      <c r="G28">
        <f t="shared" si="0"/>
        <v>250</v>
      </c>
      <c r="H28">
        <v>20</v>
      </c>
    </row>
    <row r="29" spans="7:8" x14ac:dyDescent="0.2">
      <c r="G29">
        <f t="shared" si="0"/>
        <v>252.5</v>
      </c>
      <c r="H29">
        <v>30</v>
      </c>
    </row>
    <row r="30" spans="7:8" x14ac:dyDescent="0.2">
      <c r="G30">
        <f t="shared" si="0"/>
        <v>255</v>
      </c>
      <c r="H30">
        <v>60</v>
      </c>
    </row>
    <row r="31" spans="7:8" x14ac:dyDescent="0.2">
      <c r="G31">
        <f t="shared" si="0"/>
        <v>257.5</v>
      </c>
      <c r="H31">
        <v>60</v>
      </c>
    </row>
    <row r="32" spans="7:8" x14ac:dyDescent="0.2">
      <c r="G32">
        <f t="shared" si="0"/>
        <v>260</v>
      </c>
      <c r="H32">
        <f>165-80</f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2023-06-01T01:55:44Z</dcterms:created>
  <dcterms:modified xsi:type="dcterms:W3CDTF">2024-02-25T21:55:49Z</dcterms:modified>
  <cp:category/>
  <cp:contentStatus/>
</cp:coreProperties>
</file>