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2F2C7E62-2BEC-0D47-BDBA-4512C33372BA}" xr6:coauthVersionLast="47" xr6:coauthVersionMax="47" xr10:uidLastSave="{00000000-0000-0000-0000-000000000000}"/>
  <bookViews>
    <workbookView xWindow="11220" yWindow="500" windowWidth="28040" windowHeight="15060" activeTab="2" xr2:uid="{00000000-000D-0000-FFFF-FFFF00000000}"/>
  </bookViews>
  <sheets>
    <sheet name="Main" sheetId="1" r:id="rId1"/>
    <sheet name="_56F9DC9755BA473782653E2940F9" sheetId="2" state="veryHidden" r:id="rId2"/>
    <sheet name="Model" sheetId="3" r:id="rId3"/>
  </sheets>
  <definedNames>
    <definedName name="_56F9DC9755BA473782653E2940F9FormId">"b35GRCxGok6CP3gA3lQ046O-kpdySB5GocxSydm2wVBUOEJURkVNS0pKRkFNNDBSVFI2OTAyVjBONy4u"</definedName>
    <definedName name="_56F9DC9755BA473782653E2940F9ResponseSheet">"Form1"</definedName>
    <definedName name="_56F9DC9755BA473782653E2940F9SourceDocId">"{929510c1-5ee3-412a-8993-438da9080e4f}"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3" l="1"/>
  <c r="U12" i="3"/>
  <c r="U9" i="3"/>
  <c r="U22" i="3"/>
  <c r="U26" i="3"/>
  <c r="U32" i="3"/>
  <c r="U31" i="3"/>
  <c r="U30" i="3"/>
  <c r="V17" i="3"/>
  <c r="U7" i="3"/>
  <c r="T32" i="3"/>
  <c r="T31" i="3"/>
  <c r="T30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2" i="3"/>
  <c r="F31" i="3"/>
  <c r="F30" i="3"/>
  <c r="C17" i="3"/>
  <c r="T26" i="3"/>
  <c r="T12" i="3"/>
  <c r="T9" i="3"/>
  <c r="T22" i="3" s="1"/>
  <c r="AB1" i="3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A20" i="3"/>
  <c r="AA16" i="3"/>
  <c r="AA14" i="3"/>
  <c r="AA11" i="3"/>
  <c r="AA10" i="3"/>
  <c r="AA12" i="3" s="1"/>
  <c r="AA8" i="3"/>
  <c r="AA7" i="3"/>
  <c r="Z20" i="3"/>
  <c r="Z16" i="3"/>
  <c r="Z11" i="3"/>
  <c r="Z10" i="3"/>
  <c r="Z8" i="3"/>
  <c r="Z7" i="3"/>
  <c r="Z9" i="3" s="1"/>
  <c r="Z22" i="3" s="1"/>
  <c r="Y20" i="3"/>
  <c r="Y16" i="3"/>
  <c r="Y14" i="3"/>
  <c r="Y11" i="3"/>
  <c r="Y10" i="3"/>
  <c r="Y12" i="3" s="1"/>
  <c r="Y8" i="3"/>
  <c r="Y7" i="3"/>
  <c r="Y9" i="3" s="1"/>
  <c r="X20" i="3"/>
  <c r="X16" i="3"/>
  <c r="X14" i="3"/>
  <c r="X11" i="3"/>
  <c r="X10" i="3"/>
  <c r="X12" i="3" s="1"/>
  <c r="X8" i="3"/>
  <c r="X7" i="3"/>
  <c r="X9" i="3" s="1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P24" i="3"/>
  <c r="F22" i="3"/>
  <c r="C12" i="3"/>
  <c r="C9" i="3"/>
  <c r="C22" i="3" s="1"/>
  <c r="G12" i="3"/>
  <c r="G9" i="3"/>
  <c r="G13" i="3" s="1"/>
  <c r="G15" i="3" s="1"/>
  <c r="G17" i="3" s="1"/>
  <c r="G19" i="3" s="1"/>
  <c r="D12" i="3"/>
  <c r="D9" i="3"/>
  <c r="D22" i="3" s="1"/>
  <c r="H12" i="3"/>
  <c r="H9" i="3"/>
  <c r="H13" i="3" s="1"/>
  <c r="H15" i="3" s="1"/>
  <c r="H17" i="3" s="1"/>
  <c r="H19" i="3" s="1"/>
  <c r="E12" i="3"/>
  <c r="E9" i="3"/>
  <c r="E13" i="3" s="1"/>
  <c r="I12" i="3"/>
  <c r="I9" i="3"/>
  <c r="I22" i="3" s="1"/>
  <c r="F12" i="3"/>
  <c r="F9" i="3"/>
  <c r="J12" i="3"/>
  <c r="J9" i="3"/>
  <c r="J22" i="3" s="1"/>
  <c r="K12" i="3"/>
  <c r="K9" i="3"/>
  <c r="K22" i="3" s="1"/>
  <c r="L12" i="3"/>
  <c r="L9" i="3"/>
  <c r="L22" i="3" s="1"/>
  <c r="P12" i="3"/>
  <c r="P9" i="3"/>
  <c r="P13" i="3" s="1"/>
  <c r="P15" i="3" s="1"/>
  <c r="P19" i="3" s="1"/>
  <c r="M12" i="3"/>
  <c r="M9" i="3"/>
  <c r="M22" i="3" s="1"/>
  <c r="Q12" i="3"/>
  <c r="Q9" i="3"/>
  <c r="Q22" i="3" s="1"/>
  <c r="N14" i="3"/>
  <c r="Z14" i="3" s="1"/>
  <c r="N12" i="3"/>
  <c r="N9" i="3"/>
  <c r="N22" i="3" s="1"/>
  <c r="R12" i="3"/>
  <c r="R9" i="3"/>
  <c r="R22" i="3" s="1"/>
  <c r="O12" i="3"/>
  <c r="O9" i="3"/>
  <c r="O13" i="3" s="1"/>
  <c r="O15" i="3" s="1"/>
  <c r="S12" i="3"/>
  <c r="S9" i="3"/>
  <c r="S13" i="3" s="1"/>
  <c r="L3" i="1"/>
  <c r="K3" i="1"/>
  <c r="AB9" i="3" l="1"/>
  <c r="AB17" i="3"/>
  <c r="AB24" i="3" s="1"/>
  <c r="AC7" i="3"/>
  <c r="AD7" i="3" s="1"/>
  <c r="AE7" i="3" s="1"/>
  <c r="AF7" i="3" s="1"/>
  <c r="AG7" i="3" s="1"/>
  <c r="AH7" i="3" s="1"/>
  <c r="AI7" i="3" s="1"/>
  <c r="AJ7" i="3" s="1"/>
  <c r="AK7" i="3" s="1"/>
  <c r="AL7" i="3" s="1"/>
  <c r="U13" i="3"/>
  <c r="U23" i="3" s="1"/>
  <c r="U15" i="3"/>
  <c r="U17" i="3" s="1"/>
  <c r="K4" i="1"/>
  <c r="K7" i="1" s="1"/>
  <c r="Z12" i="3"/>
  <c r="G22" i="3"/>
  <c r="E22" i="3"/>
  <c r="H22" i="3"/>
  <c r="AA26" i="3"/>
  <c r="Y26" i="3"/>
  <c r="O22" i="3"/>
  <c r="O23" i="3"/>
  <c r="S23" i="3"/>
  <c r="S15" i="3"/>
  <c r="S17" i="3" s="1"/>
  <c r="AB22" i="3"/>
  <c r="AB26" i="3"/>
  <c r="AB23" i="3"/>
  <c r="X13" i="3"/>
  <c r="X22" i="3"/>
  <c r="Y22" i="3"/>
  <c r="Y13" i="3"/>
  <c r="Z13" i="3"/>
  <c r="Z26" i="3"/>
  <c r="S22" i="3"/>
  <c r="P22" i="3"/>
  <c r="E15" i="3"/>
  <c r="E17" i="3" s="1"/>
  <c r="G24" i="3"/>
  <c r="H24" i="3"/>
  <c r="AA9" i="3"/>
  <c r="AA22" i="3" s="1"/>
  <c r="E23" i="3"/>
  <c r="P23" i="3"/>
  <c r="G23" i="3"/>
  <c r="H23" i="3"/>
  <c r="M13" i="3"/>
  <c r="C13" i="3"/>
  <c r="T13" i="3"/>
  <c r="D13" i="3"/>
  <c r="I13" i="3"/>
  <c r="F13" i="3"/>
  <c r="J13" i="3"/>
  <c r="K13" i="3"/>
  <c r="L13" i="3"/>
  <c r="Q13" i="3"/>
  <c r="N13" i="3"/>
  <c r="R13" i="3"/>
  <c r="O17" i="3"/>
  <c r="AC9" i="3" l="1"/>
  <c r="AC22" i="3" s="1"/>
  <c r="U19" i="3"/>
  <c r="U24" i="3"/>
  <c r="AB19" i="3"/>
  <c r="AF37" i="3" s="1"/>
  <c r="E19" i="3"/>
  <c r="E24" i="3"/>
  <c r="O19" i="3"/>
  <c r="O24" i="3"/>
  <c r="R15" i="3"/>
  <c r="R17" i="3" s="1"/>
  <c r="R23" i="3"/>
  <c r="N15" i="3"/>
  <c r="N17" i="3" s="1"/>
  <c r="N23" i="3"/>
  <c r="Q15" i="3"/>
  <c r="Q17" i="3" s="1"/>
  <c r="Q23" i="3"/>
  <c r="L15" i="3"/>
  <c r="L17" i="3" s="1"/>
  <c r="L23" i="3"/>
  <c r="K15" i="3"/>
  <c r="K17" i="3" s="1"/>
  <c r="K23" i="3"/>
  <c r="J15" i="3"/>
  <c r="J17" i="3" s="1"/>
  <c r="J23" i="3"/>
  <c r="F15" i="3"/>
  <c r="F17" i="3" s="1"/>
  <c r="F23" i="3"/>
  <c r="I15" i="3"/>
  <c r="I17" i="3" s="1"/>
  <c r="I23" i="3"/>
  <c r="Z15" i="3"/>
  <c r="Z17" i="3" s="1"/>
  <c r="Z23" i="3"/>
  <c r="D15" i="3"/>
  <c r="D23" i="3"/>
  <c r="Y23" i="3"/>
  <c r="Y15" i="3"/>
  <c r="Y17" i="3" s="1"/>
  <c r="AA13" i="3"/>
  <c r="X23" i="3"/>
  <c r="X15" i="3"/>
  <c r="X17" i="3" s="1"/>
  <c r="C15" i="3"/>
  <c r="C23" i="3"/>
  <c r="AC17" i="3"/>
  <c r="AC24" i="3" s="1"/>
  <c r="AC26" i="3"/>
  <c r="AC23" i="3"/>
  <c r="M15" i="3"/>
  <c r="M17" i="3" s="1"/>
  <c r="M23" i="3"/>
  <c r="S19" i="3"/>
  <c r="S24" i="3"/>
  <c r="T23" i="3"/>
  <c r="T15" i="3"/>
  <c r="T17" i="3" s="1"/>
  <c r="AD26" i="3"/>
  <c r="AD23" i="3"/>
  <c r="F19" i="3" l="1"/>
  <c r="F24" i="3"/>
  <c r="D17" i="3"/>
  <c r="D24" i="3" s="1"/>
  <c r="Z24" i="3"/>
  <c r="Z19" i="3"/>
  <c r="I19" i="3"/>
  <c r="I24" i="3"/>
  <c r="J19" i="3"/>
  <c r="J24" i="3"/>
  <c r="K19" i="3"/>
  <c r="K24" i="3"/>
  <c r="M19" i="3"/>
  <c r="M24" i="3"/>
  <c r="L19" i="3"/>
  <c r="L24" i="3"/>
  <c r="Q19" i="3"/>
  <c r="Q24" i="3"/>
  <c r="AD9" i="3"/>
  <c r="AD22" i="3" s="1"/>
  <c r="AD17" i="3"/>
  <c r="AD24" i="3" s="1"/>
  <c r="N19" i="3"/>
  <c r="N24" i="3"/>
  <c r="C19" i="3"/>
  <c r="C24" i="3"/>
  <c r="X24" i="3"/>
  <c r="X19" i="3"/>
  <c r="R19" i="3"/>
  <c r="R24" i="3"/>
  <c r="AA15" i="3"/>
  <c r="AA17" i="3" s="1"/>
  <c r="AA23" i="3"/>
  <c r="Y19" i="3"/>
  <c r="Y24" i="3"/>
  <c r="T24" i="3"/>
  <c r="T19" i="3"/>
  <c r="AF23" i="3" l="1"/>
  <c r="AE9" i="3"/>
  <c r="AE22" i="3" s="1"/>
  <c r="AE17" i="3"/>
  <c r="AE24" i="3" s="1"/>
  <c r="AE23" i="3"/>
  <c r="AE26" i="3"/>
  <c r="AA24" i="3"/>
  <c r="AA19" i="3"/>
  <c r="D19" i="3"/>
  <c r="AF26" i="3"/>
  <c r="AF9" i="3" l="1"/>
  <c r="AF22" i="3" s="1"/>
  <c r="AF17" i="3"/>
  <c r="AF24" i="3" s="1"/>
  <c r="AG26" i="3"/>
  <c r="AG23" i="3"/>
  <c r="AG9" i="3" l="1"/>
  <c r="AG22" i="3" s="1"/>
  <c r="AG17" i="3"/>
  <c r="AG24" i="3" s="1"/>
  <c r="AH23" i="3"/>
  <c r="AH26" i="3"/>
  <c r="AH9" i="3" l="1"/>
  <c r="AH22" i="3" s="1"/>
  <c r="AH17" i="3"/>
  <c r="AH24" i="3" s="1"/>
  <c r="AI26" i="3"/>
  <c r="AI23" i="3"/>
  <c r="AI9" i="3" l="1"/>
  <c r="AI22" i="3" s="1"/>
  <c r="AI17" i="3"/>
  <c r="AI24" i="3" s="1"/>
  <c r="AJ26" i="3"/>
  <c r="AJ23" i="3"/>
  <c r="AJ9" i="3" l="1"/>
  <c r="AJ22" i="3" s="1"/>
  <c r="AJ17" i="3"/>
  <c r="AJ24" i="3" s="1"/>
  <c r="AK23" i="3"/>
  <c r="AK26" i="3"/>
  <c r="AK9" i="3" l="1"/>
  <c r="AK22" i="3" s="1"/>
  <c r="AK17" i="3"/>
  <c r="AK24" i="3" s="1"/>
  <c r="AL23" i="3"/>
  <c r="AL26" i="3"/>
  <c r="AL9" i="3" l="1"/>
  <c r="AL22" i="3" s="1"/>
  <c r="AL17" i="3"/>
  <c r="AM17" i="3" l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CU17" i="3" s="1"/>
  <c r="CV17" i="3" s="1"/>
  <c r="CW17" i="3" s="1"/>
  <c r="CX17" i="3" s="1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DI17" i="3" s="1"/>
  <c r="DJ17" i="3" s="1"/>
  <c r="DK17" i="3" s="1"/>
  <c r="DL17" i="3" s="1"/>
  <c r="DM17" i="3" s="1"/>
  <c r="DN17" i="3" s="1"/>
  <c r="DO17" i="3" s="1"/>
  <c r="DP17" i="3" s="1"/>
  <c r="DQ17" i="3" s="1"/>
  <c r="DR17" i="3" s="1"/>
  <c r="DS17" i="3" s="1"/>
  <c r="DT17" i="3" s="1"/>
  <c r="DU17" i="3" s="1"/>
  <c r="DV17" i="3" s="1"/>
  <c r="DW17" i="3" s="1"/>
  <c r="DX17" i="3" s="1"/>
  <c r="DY17" i="3" s="1"/>
  <c r="DZ17" i="3" s="1"/>
  <c r="EA17" i="3" s="1"/>
  <c r="EB17" i="3" s="1"/>
  <c r="EC17" i="3" s="1"/>
  <c r="ED17" i="3" s="1"/>
  <c r="EE17" i="3" s="1"/>
  <c r="EF17" i="3" s="1"/>
  <c r="EG17" i="3" s="1"/>
  <c r="EH17" i="3" s="1"/>
  <c r="EI17" i="3" s="1"/>
  <c r="EJ17" i="3" s="1"/>
  <c r="EK17" i="3" s="1"/>
  <c r="EL17" i="3" s="1"/>
  <c r="EM17" i="3" s="1"/>
  <c r="EN17" i="3" s="1"/>
  <c r="EO17" i="3" s="1"/>
  <c r="EP17" i="3" s="1"/>
  <c r="EQ17" i="3" s="1"/>
  <c r="ER17" i="3" s="1"/>
  <c r="ES17" i="3" s="1"/>
  <c r="ET17" i="3" s="1"/>
  <c r="EU17" i="3" s="1"/>
  <c r="EV17" i="3" s="1"/>
  <c r="EW17" i="3" s="1"/>
  <c r="EX17" i="3" s="1"/>
  <c r="EY17" i="3" s="1"/>
  <c r="EZ17" i="3" s="1"/>
  <c r="FA17" i="3" s="1"/>
  <c r="FB17" i="3" s="1"/>
  <c r="FC17" i="3" s="1"/>
  <c r="FD17" i="3" s="1"/>
  <c r="FE17" i="3" s="1"/>
  <c r="FF17" i="3" s="1"/>
  <c r="FG17" i="3" s="1"/>
  <c r="FH17" i="3" s="1"/>
  <c r="FI17" i="3" s="1"/>
  <c r="FJ17" i="3" s="1"/>
  <c r="FK17" i="3" s="1"/>
  <c r="FL17" i="3" s="1"/>
  <c r="FM17" i="3" s="1"/>
  <c r="FN17" i="3" s="1"/>
  <c r="FO17" i="3" s="1"/>
  <c r="FP17" i="3" s="1"/>
  <c r="FQ17" i="3" s="1"/>
  <c r="FR17" i="3" s="1"/>
  <c r="FS17" i="3" s="1"/>
  <c r="FT17" i="3" s="1"/>
  <c r="FU17" i="3" s="1"/>
  <c r="FV17" i="3" s="1"/>
  <c r="FW17" i="3" s="1"/>
  <c r="FX17" i="3" s="1"/>
  <c r="FY17" i="3" s="1"/>
  <c r="FZ17" i="3" s="1"/>
  <c r="GA17" i="3" s="1"/>
  <c r="GB17" i="3" s="1"/>
  <c r="GC17" i="3" s="1"/>
  <c r="GD17" i="3" s="1"/>
  <c r="GE17" i="3" s="1"/>
  <c r="GF17" i="3" s="1"/>
  <c r="GG17" i="3" s="1"/>
  <c r="GH17" i="3" s="1"/>
  <c r="GI17" i="3" s="1"/>
  <c r="GJ17" i="3" s="1"/>
  <c r="GK17" i="3" s="1"/>
  <c r="GL17" i="3" s="1"/>
  <c r="GM17" i="3" s="1"/>
  <c r="GN17" i="3" s="1"/>
  <c r="GO17" i="3" s="1"/>
  <c r="GP17" i="3" s="1"/>
  <c r="GQ17" i="3" s="1"/>
  <c r="GR17" i="3" s="1"/>
  <c r="GS17" i="3" s="1"/>
  <c r="GT17" i="3" s="1"/>
  <c r="GU17" i="3" s="1"/>
  <c r="GV17" i="3" s="1"/>
  <c r="GW17" i="3" s="1"/>
  <c r="GX17" i="3" s="1"/>
  <c r="GY17" i="3" s="1"/>
  <c r="GZ17" i="3" s="1"/>
  <c r="HA17" i="3" s="1"/>
  <c r="HB17" i="3" s="1"/>
  <c r="HC17" i="3" s="1"/>
  <c r="HD17" i="3" s="1"/>
  <c r="HE17" i="3" s="1"/>
  <c r="HF17" i="3" s="1"/>
  <c r="HG17" i="3" s="1"/>
  <c r="HH17" i="3" s="1"/>
  <c r="HI17" i="3" s="1"/>
  <c r="HJ17" i="3" s="1"/>
  <c r="HK17" i="3" s="1"/>
  <c r="HL17" i="3" s="1"/>
  <c r="HM17" i="3" s="1"/>
  <c r="HN17" i="3" s="1"/>
  <c r="HO17" i="3" s="1"/>
  <c r="HP17" i="3" s="1"/>
  <c r="HQ17" i="3" s="1"/>
  <c r="HR17" i="3" s="1"/>
  <c r="HS17" i="3" s="1"/>
  <c r="HT17" i="3" s="1"/>
  <c r="HU17" i="3" s="1"/>
  <c r="HV17" i="3" s="1"/>
  <c r="HW17" i="3" s="1"/>
  <c r="HX17" i="3" s="1"/>
  <c r="HY17" i="3" s="1"/>
  <c r="HZ17" i="3" s="1"/>
  <c r="IA17" i="3" s="1"/>
  <c r="IB17" i="3" s="1"/>
  <c r="IC17" i="3" s="1"/>
  <c r="ID17" i="3" s="1"/>
  <c r="IE17" i="3" s="1"/>
  <c r="IF17" i="3" s="1"/>
  <c r="IG17" i="3" s="1"/>
  <c r="IH17" i="3" s="1"/>
  <c r="II17" i="3" s="1"/>
  <c r="IJ17" i="3" s="1"/>
  <c r="IK17" i="3" s="1"/>
  <c r="IL17" i="3" s="1"/>
  <c r="IM17" i="3" s="1"/>
  <c r="IN17" i="3" s="1"/>
  <c r="IO17" i="3" s="1"/>
  <c r="IP17" i="3" s="1"/>
  <c r="IQ17" i="3" s="1"/>
  <c r="IR17" i="3" s="1"/>
  <c r="IS17" i="3" s="1"/>
  <c r="IT17" i="3" s="1"/>
  <c r="IU17" i="3" s="1"/>
  <c r="IV17" i="3" s="1"/>
  <c r="IW17" i="3" s="1"/>
  <c r="IX17" i="3" s="1"/>
  <c r="IY17" i="3" s="1"/>
  <c r="IZ17" i="3" s="1"/>
  <c r="JA17" i="3" s="1"/>
  <c r="JB17" i="3" s="1"/>
  <c r="JC17" i="3" s="1"/>
  <c r="JD17" i="3" s="1"/>
  <c r="JE17" i="3" s="1"/>
  <c r="JF17" i="3" s="1"/>
  <c r="JG17" i="3" s="1"/>
  <c r="JH17" i="3" s="1"/>
  <c r="JI17" i="3" s="1"/>
  <c r="JJ17" i="3" s="1"/>
  <c r="JK17" i="3" s="1"/>
  <c r="JL17" i="3" s="1"/>
  <c r="JM17" i="3" s="1"/>
  <c r="JN17" i="3" s="1"/>
  <c r="JO17" i="3" s="1"/>
  <c r="JP17" i="3" s="1"/>
  <c r="JQ17" i="3" s="1"/>
  <c r="JR17" i="3" s="1"/>
  <c r="JS17" i="3" s="1"/>
  <c r="JT17" i="3" s="1"/>
  <c r="JU17" i="3" s="1"/>
  <c r="JV17" i="3" s="1"/>
  <c r="JW17" i="3" s="1"/>
  <c r="JX17" i="3" s="1"/>
  <c r="JY17" i="3" s="1"/>
  <c r="JZ17" i="3" s="1"/>
  <c r="KA17" i="3" s="1"/>
  <c r="KB17" i="3" s="1"/>
  <c r="KC17" i="3" s="1"/>
  <c r="KD17" i="3" s="1"/>
  <c r="KE17" i="3" s="1"/>
  <c r="KF17" i="3" s="1"/>
  <c r="KG17" i="3" s="1"/>
  <c r="KH17" i="3" s="1"/>
  <c r="KI17" i="3" s="1"/>
  <c r="KJ17" i="3" s="1"/>
  <c r="KK17" i="3" s="1"/>
  <c r="KL17" i="3" s="1"/>
  <c r="KM17" i="3" s="1"/>
  <c r="KN17" i="3" s="1"/>
  <c r="KO17" i="3" s="1"/>
  <c r="KP17" i="3" s="1"/>
  <c r="KQ17" i="3" s="1"/>
  <c r="KR17" i="3" s="1"/>
  <c r="KS17" i="3" s="1"/>
  <c r="KT17" i="3" s="1"/>
  <c r="KU17" i="3" s="1"/>
  <c r="KV17" i="3" s="1"/>
  <c r="KW17" i="3" s="1"/>
  <c r="KX17" i="3" s="1"/>
  <c r="KY17" i="3" s="1"/>
  <c r="KZ17" i="3" s="1"/>
  <c r="LA17" i="3" s="1"/>
  <c r="LB17" i="3" s="1"/>
  <c r="LC17" i="3" s="1"/>
  <c r="LD17" i="3" s="1"/>
  <c r="LE17" i="3" s="1"/>
  <c r="LF17" i="3" s="1"/>
  <c r="LG17" i="3" s="1"/>
  <c r="LH17" i="3" s="1"/>
  <c r="LI17" i="3" s="1"/>
  <c r="LJ17" i="3" s="1"/>
  <c r="LK17" i="3" s="1"/>
  <c r="LL17" i="3" s="1"/>
  <c r="LM17" i="3" s="1"/>
  <c r="LN17" i="3" s="1"/>
  <c r="LO17" i="3" s="1"/>
  <c r="LP17" i="3" s="1"/>
  <c r="LQ17" i="3" s="1"/>
  <c r="LR17" i="3" s="1"/>
  <c r="LS17" i="3" s="1"/>
  <c r="LT17" i="3" s="1"/>
  <c r="LU17" i="3" s="1"/>
  <c r="LV17" i="3" s="1"/>
  <c r="LW17" i="3" s="1"/>
  <c r="LX17" i="3" s="1"/>
  <c r="LY17" i="3" s="1"/>
  <c r="LZ17" i="3" s="1"/>
  <c r="MA17" i="3" s="1"/>
  <c r="MB17" i="3" s="1"/>
  <c r="MC17" i="3" s="1"/>
  <c r="MD17" i="3" s="1"/>
  <c r="ME17" i="3" s="1"/>
  <c r="MF17" i="3" s="1"/>
  <c r="MG17" i="3" s="1"/>
  <c r="MH17" i="3" s="1"/>
  <c r="MI17" i="3" s="1"/>
  <c r="MJ17" i="3" s="1"/>
  <c r="MK17" i="3" s="1"/>
  <c r="ML17" i="3" s="1"/>
  <c r="MM17" i="3" s="1"/>
  <c r="MN17" i="3" s="1"/>
  <c r="MO17" i="3" s="1"/>
  <c r="MP17" i="3" s="1"/>
  <c r="MQ17" i="3" s="1"/>
  <c r="MR17" i="3" s="1"/>
  <c r="MS17" i="3" s="1"/>
  <c r="MT17" i="3" s="1"/>
  <c r="MU17" i="3" s="1"/>
  <c r="MV17" i="3" s="1"/>
  <c r="MW17" i="3" s="1"/>
  <c r="MX17" i="3" s="1"/>
  <c r="MY17" i="3" s="1"/>
  <c r="MZ17" i="3" s="1"/>
  <c r="NA17" i="3" s="1"/>
  <c r="NB17" i="3" s="1"/>
  <c r="NC17" i="3" s="1"/>
  <c r="ND17" i="3" s="1"/>
  <c r="NE17" i="3" s="1"/>
  <c r="NF17" i="3" s="1"/>
  <c r="NG17" i="3" s="1"/>
  <c r="NH17" i="3" s="1"/>
  <c r="NI17" i="3" s="1"/>
  <c r="NJ17" i="3" s="1"/>
  <c r="NK17" i="3" s="1"/>
  <c r="NL17" i="3" s="1"/>
  <c r="NM17" i="3" s="1"/>
  <c r="NN17" i="3" s="1"/>
  <c r="NO17" i="3" s="1"/>
  <c r="NP17" i="3" s="1"/>
  <c r="NQ17" i="3" s="1"/>
  <c r="NR17" i="3" s="1"/>
  <c r="NS17" i="3" s="1"/>
  <c r="NT17" i="3" s="1"/>
  <c r="NU17" i="3" s="1"/>
  <c r="NV17" i="3" s="1"/>
  <c r="NW17" i="3" s="1"/>
  <c r="NX17" i="3" s="1"/>
  <c r="NY17" i="3" s="1"/>
  <c r="NZ17" i="3" s="1"/>
  <c r="OA17" i="3" s="1"/>
  <c r="OB17" i="3" s="1"/>
  <c r="OC17" i="3" s="1"/>
  <c r="OD17" i="3" s="1"/>
  <c r="OE17" i="3" s="1"/>
  <c r="OF17" i="3" s="1"/>
  <c r="OG17" i="3" s="1"/>
  <c r="OH17" i="3" s="1"/>
  <c r="OI17" i="3" s="1"/>
  <c r="OJ17" i="3" s="1"/>
  <c r="OK17" i="3" s="1"/>
  <c r="OL17" i="3" s="1"/>
  <c r="OM17" i="3" s="1"/>
  <c r="ON17" i="3" s="1"/>
  <c r="OO17" i="3" s="1"/>
  <c r="OP17" i="3" s="1"/>
  <c r="OQ17" i="3" s="1"/>
  <c r="OR17" i="3" s="1"/>
  <c r="OS17" i="3" s="1"/>
  <c r="OT17" i="3" s="1"/>
  <c r="OU17" i="3" s="1"/>
  <c r="OV17" i="3" s="1"/>
  <c r="OW17" i="3" s="1"/>
  <c r="OX17" i="3" s="1"/>
  <c r="AQ31" i="3" s="1"/>
  <c r="AQ32" i="3" s="1"/>
  <c r="AL24" i="3"/>
  <c r="AQ33" i="3" l="1"/>
  <c r="AS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tc={CA516F84-168D-43F6-8469-595F2B157185}</author>
  </authors>
  <commentList>
    <comment ref="U7" authorId="0" shapeId="0" xr:uid="{CA516F84-168D-43F6-8469-595F2B1571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157-165
</t>
      </text>
    </comment>
  </commentList>
</comments>
</file>

<file path=xl/sharedStrings.xml><?xml version="1.0" encoding="utf-8"?>
<sst xmlns="http://schemas.openxmlformats.org/spreadsheetml/2006/main" count="68" uniqueCount="64">
  <si>
    <t>b35GRCxGok6CP3gA3lQ046O-kpdySB5GocxSydm2wVBUOEJURkVNS0pKRkFNNDBSVFI2OTAyVjBONy4u</t>
  </si>
  <si>
    <t>Form1</t>
  </si>
  <si>
    <t>{929510c1-5ee3-412a-8993-438da9080e4f}</t>
  </si>
  <si>
    <t>Model</t>
  </si>
  <si>
    <t>Main</t>
  </si>
  <si>
    <t>Shares</t>
  </si>
  <si>
    <t>Price</t>
  </si>
  <si>
    <t>MC</t>
  </si>
  <si>
    <t>Cash</t>
  </si>
  <si>
    <t>Debt</t>
  </si>
  <si>
    <t>EV</t>
  </si>
  <si>
    <t>CLASS B</t>
  </si>
  <si>
    <t>CLASS A</t>
  </si>
  <si>
    <t>BELFB</t>
  </si>
  <si>
    <t>BELFA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</si>
  <si>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</si>
  <si>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</si>
  <si>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</si>
  <si>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</si>
  <si>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</si>
  <si>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</si>
  <si>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</si>
  <si>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</si>
  <si>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</si>
  <si>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</si>
  <si>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</si>
  <si>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</si>
  <si>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</si>
  <si>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</si>
  <si>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</si>
  <si>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</si>
  <si>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</si>
  <si>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</si>
  <si>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Q423</t>
  </si>
  <si>
    <t>Revenue</t>
  </si>
  <si>
    <t>COGS</t>
  </si>
  <si>
    <t>Gross Profit</t>
  </si>
  <si>
    <t>R&amp;D</t>
  </si>
  <si>
    <t>SG&amp;A</t>
  </si>
  <si>
    <t>Operating Expenses</t>
  </si>
  <si>
    <t>Operating Income</t>
  </si>
  <si>
    <t>Pretax Income</t>
  </si>
  <si>
    <t>Taxes</t>
  </si>
  <si>
    <t>Net Profit</t>
  </si>
  <si>
    <t>EPS</t>
  </si>
  <si>
    <t>Interest Expense</t>
  </si>
  <si>
    <t>Gross Margin</t>
  </si>
  <si>
    <t>Operating Margin</t>
  </si>
  <si>
    <t>Profit Margin</t>
  </si>
  <si>
    <t>Rev y/y</t>
  </si>
  <si>
    <t>Discount</t>
  </si>
  <si>
    <t>Maturity</t>
  </si>
  <si>
    <t>NPV</t>
  </si>
  <si>
    <t>FVE</t>
  </si>
  <si>
    <t>Value</t>
  </si>
  <si>
    <t>Power Solution &amp; Protection</t>
  </si>
  <si>
    <t>Connectivity Solutions</t>
  </si>
  <si>
    <t>Magnetic Solutions</t>
  </si>
  <si>
    <t>Power Solutions &amp; Protection</t>
  </si>
  <si>
    <t>PSP Y/Y</t>
  </si>
  <si>
    <t>CS Y/Y</t>
  </si>
  <si>
    <t>MS Y/Y</t>
  </si>
  <si>
    <t>P/L</t>
  </si>
  <si>
    <t>Q323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</si>
</sst>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1"/>
    <xf numFmtId="0" fontId="2" fillId="0" borderId="0" xfId="1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10" fontId="0" fillId="0" borderId="0" xfId="0" applyNumberFormat="1"/>
    <xf numFmtId="38" fontId="0" fillId="0" borderId="0" xfId="0" applyNumberFormat="1"/>
    <xf numFmtId="1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Model!$B$2</c:f>
              <c:strCache>
                <c:ptCount val="1"/>
                <c:pt idx="0">
                  <c:v>Power Solutions &amp; Protection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Model!$D$1:$U$1</c:f>
              <c:strCache>
                <c:ptCount val="18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</c:strCache>
            </c:strRef>
          </c:cat>
          <c:val>
            <c:numRef>
              <c:f>Model!$D$2:$U$2</c:f>
              <c:numCache>
                <c:formatCode>General</c:formatCode>
                <c:ptCount val="18"/>
                <c:pt idx="0">
                  <c:v>44</c:v>
                </c:pt>
                <c:pt idx="1">
                  <c:v>40.299999999999997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45.1</c:v>
                </c:pt>
                <c:pt idx="5">
                  <c:v>47.8</c:v>
                </c:pt>
                <c:pt idx="6">
                  <c:v>52.4</c:v>
                </c:pt>
                <c:pt idx="7">
                  <c:v>43.6</c:v>
                </c:pt>
                <c:pt idx="8">
                  <c:v>55.4</c:v>
                </c:pt>
                <c:pt idx="9">
                  <c:v>60.3</c:v>
                </c:pt>
                <c:pt idx="10">
                  <c:v>58.7</c:v>
                </c:pt>
                <c:pt idx="11">
                  <c:v>58.8</c:v>
                </c:pt>
                <c:pt idx="12">
                  <c:v>71</c:v>
                </c:pt>
                <c:pt idx="13">
                  <c:v>76.400000000000006</c:v>
                </c:pt>
                <c:pt idx="14">
                  <c:v>82.1</c:v>
                </c:pt>
                <c:pt idx="15">
                  <c:v>83.2</c:v>
                </c:pt>
                <c:pt idx="16">
                  <c:v>87.1</c:v>
                </c:pt>
                <c:pt idx="17">
                  <c:v>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6-4997-AB2B-00F182F5846F}"/>
            </c:ext>
          </c:extLst>
        </c:ser>
        <c:ser>
          <c:idx val="1"/>
          <c:order val="1"/>
          <c:tx>
            <c:strRef>
              <c:f>Model!$B$3</c:f>
              <c:strCache>
                <c:ptCount val="1"/>
                <c:pt idx="0">
                  <c:v>Connectivity Solutions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Model!$D$1:$U$1</c:f>
              <c:strCache>
                <c:ptCount val="18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</c:strCache>
            </c:strRef>
          </c:cat>
          <c:val>
            <c:numRef>
              <c:f>Model!$D$3:$U$3</c:f>
              <c:numCache>
                <c:formatCode>General</c:formatCode>
                <c:ptCount val="18"/>
                <c:pt idx="0">
                  <c:v>42.5</c:v>
                </c:pt>
                <c:pt idx="1">
                  <c:v>44.5</c:v>
                </c:pt>
                <c:pt idx="2">
                  <c:v>41</c:v>
                </c:pt>
                <c:pt idx="3">
                  <c:v>39.1</c:v>
                </c:pt>
                <c:pt idx="4">
                  <c:v>38.9</c:v>
                </c:pt>
                <c:pt idx="5">
                  <c:v>38.5</c:v>
                </c:pt>
                <c:pt idx="6">
                  <c:v>34.200000000000003</c:v>
                </c:pt>
                <c:pt idx="7">
                  <c:v>38.1</c:v>
                </c:pt>
                <c:pt idx="8">
                  <c:v>43</c:v>
                </c:pt>
                <c:pt idx="9">
                  <c:v>40.299999999999997</c:v>
                </c:pt>
                <c:pt idx="10">
                  <c:v>43.6</c:v>
                </c:pt>
                <c:pt idx="11">
                  <c:v>43.7</c:v>
                </c:pt>
                <c:pt idx="12">
                  <c:v>46.1</c:v>
                </c:pt>
                <c:pt idx="13">
                  <c:v>50.3</c:v>
                </c:pt>
                <c:pt idx="14">
                  <c:v>47</c:v>
                </c:pt>
                <c:pt idx="15">
                  <c:v>53.4</c:v>
                </c:pt>
                <c:pt idx="16">
                  <c:v>54.8</c:v>
                </c:pt>
                <c:pt idx="17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6-4997-AB2B-00F182F5846F}"/>
            </c:ext>
          </c:extLst>
        </c:ser>
        <c:ser>
          <c:idx val="2"/>
          <c:order val="2"/>
          <c:tx>
            <c:strRef>
              <c:f>Model!$B$4</c:f>
              <c:strCache>
                <c:ptCount val="1"/>
                <c:pt idx="0">
                  <c:v>Magnetic Solutions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Model!$D$1:$U$1</c:f>
              <c:strCache>
                <c:ptCount val="18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</c:strCache>
            </c:strRef>
          </c:cat>
          <c:val>
            <c:numRef>
              <c:f>Model!$D$4:$U$4</c:f>
              <c:numCache>
                <c:formatCode>General</c:formatCode>
                <c:ptCount val="18"/>
                <c:pt idx="0">
                  <c:v>40.9</c:v>
                </c:pt>
                <c:pt idx="1">
                  <c:v>39.700000000000003</c:v>
                </c:pt>
                <c:pt idx="2">
                  <c:v>37.9</c:v>
                </c:pt>
                <c:pt idx="3">
                  <c:v>28.7</c:v>
                </c:pt>
                <c:pt idx="4">
                  <c:v>37.200000000000003</c:v>
                </c:pt>
                <c:pt idx="5">
                  <c:v>38.200000000000003</c:v>
                </c:pt>
                <c:pt idx="6">
                  <c:v>29.5</c:v>
                </c:pt>
                <c:pt idx="7">
                  <c:v>28.9</c:v>
                </c:pt>
                <c:pt idx="8">
                  <c:v>40.299999999999997</c:v>
                </c:pt>
                <c:pt idx="9">
                  <c:v>46.3</c:v>
                </c:pt>
                <c:pt idx="10">
                  <c:v>44.8</c:v>
                </c:pt>
                <c:pt idx="11">
                  <c:v>34.200000000000003</c:v>
                </c:pt>
                <c:pt idx="12">
                  <c:v>53.5</c:v>
                </c:pt>
                <c:pt idx="13">
                  <c:v>51.1</c:v>
                </c:pt>
                <c:pt idx="14">
                  <c:v>40.1</c:v>
                </c:pt>
                <c:pt idx="15">
                  <c:v>35.799999999999997</c:v>
                </c:pt>
                <c:pt idx="16">
                  <c:v>26.8</c:v>
                </c:pt>
                <c:pt idx="17">
                  <c:v>32.04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6-4997-AB2B-00F182F5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089679"/>
        <c:axId val="1163442175"/>
      </c:barChart>
      <c:catAx>
        <c:axId val="11650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42175"/>
        <c:crosses val="autoZero"/>
        <c:auto val="1"/>
        <c:lblAlgn val="ctr"/>
        <c:lblOffset val="100"/>
        <c:noMultiLvlLbl val="0"/>
      </c:catAx>
      <c:valAx>
        <c:axId val="11634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8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</c:f>
              <c:strCache>
                <c:ptCount val="1"/>
                <c:pt idx="0">
                  <c:v>Power Solutions &amp; Protection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Model!$C$1:$U$1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Model!$C$2:$U$2</c:f>
              <c:numCache>
                <c:formatCode>General</c:formatCode>
                <c:ptCount val="19"/>
                <c:pt idx="0" formatCode="0.0">
                  <c:v>42.8</c:v>
                </c:pt>
                <c:pt idx="1">
                  <c:v>44</c:v>
                </c:pt>
                <c:pt idx="2">
                  <c:v>40.299999999999997</c:v>
                </c:pt>
                <c:pt idx="3">
                  <c:v>36.200000000000003</c:v>
                </c:pt>
                <c:pt idx="4">
                  <c:v>36.200000000000003</c:v>
                </c:pt>
                <c:pt idx="5">
                  <c:v>45.1</c:v>
                </c:pt>
                <c:pt idx="6">
                  <c:v>47.8</c:v>
                </c:pt>
                <c:pt idx="7">
                  <c:v>52.4</c:v>
                </c:pt>
                <c:pt idx="8">
                  <c:v>43.6</c:v>
                </c:pt>
                <c:pt idx="9">
                  <c:v>55.4</c:v>
                </c:pt>
                <c:pt idx="10">
                  <c:v>60.3</c:v>
                </c:pt>
                <c:pt idx="11">
                  <c:v>58.7</c:v>
                </c:pt>
                <c:pt idx="12">
                  <c:v>58.8</c:v>
                </c:pt>
                <c:pt idx="13">
                  <c:v>71</c:v>
                </c:pt>
                <c:pt idx="14">
                  <c:v>76.400000000000006</c:v>
                </c:pt>
                <c:pt idx="15">
                  <c:v>82.1</c:v>
                </c:pt>
                <c:pt idx="16">
                  <c:v>83.2</c:v>
                </c:pt>
                <c:pt idx="17">
                  <c:v>87.1</c:v>
                </c:pt>
                <c:pt idx="18">
                  <c:v>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4-44C9-8501-170C218A7D1E}"/>
            </c:ext>
          </c:extLst>
        </c:ser>
        <c:ser>
          <c:idx val="1"/>
          <c:order val="1"/>
          <c:tx>
            <c:strRef>
              <c:f>Model!$B$3</c:f>
              <c:strCache>
                <c:ptCount val="1"/>
                <c:pt idx="0">
                  <c:v>Connectivity Solutions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Model!$C$1:$U$1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Model!$C$3:$U$3</c:f>
              <c:numCache>
                <c:formatCode>General</c:formatCode>
                <c:ptCount val="19"/>
                <c:pt idx="0" formatCode="0.0">
                  <c:v>44.4</c:v>
                </c:pt>
                <c:pt idx="1">
                  <c:v>42.5</c:v>
                </c:pt>
                <c:pt idx="2">
                  <c:v>44.5</c:v>
                </c:pt>
                <c:pt idx="3">
                  <c:v>41</c:v>
                </c:pt>
                <c:pt idx="4">
                  <c:v>39.1</c:v>
                </c:pt>
                <c:pt idx="5">
                  <c:v>38.9</c:v>
                </c:pt>
                <c:pt idx="6">
                  <c:v>38.5</c:v>
                </c:pt>
                <c:pt idx="7">
                  <c:v>34.200000000000003</c:v>
                </c:pt>
                <c:pt idx="8">
                  <c:v>38.1</c:v>
                </c:pt>
                <c:pt idx="9">
                  <c:v>43</c:v>
                </c:pt>
                <c:pt idx="10">
                  <c:v>40.299999999999997</c:v>
                </c:pt>
                <c:pt idx="11">
                  <c:v>43.6</c:v>
                </c:pt>
                <c:pt idx="12">
                  <c:v>43.7</c:v>
                </c:pt>
                <c:pt idx="13">
                  <c:v>46.1</c:v>
                </c:pt>
                <c:pt idx="14">
                  <c:v>50.3</c:v>
                </c:pt>
                <c:pt idx="15">
                  <c:v>47</c:v>
                </c:pt>
                <c:pt idx="16">
                  <c:v>53.4</c:v>
                </c:pt>
                <c:pt idx="17">
                  <c:v>54.8</c:v>
                </c:pt>
                <c:pt idx="18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4C9-8501-170C218A7D1E}"/>
            </c:ext>
          </c:extLst>
        </c:ser>
        <c:ser>
          <c:idx val="2"/>
          <c:order val="2"/>
          <c:tx>
            <c:strRef>
              <c:f>Model!$B$4</c:f>
              <c:strCache>
                <c:ptCount val="1"/>
                <c:pt idx="0">
                  <c:v>Magnetic Solutions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Model!$C$1:$U$1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Model!$C$4:$U$4</c:f>
              <c:numCache>
                <c:formatCode>General</c:formatCode>
                <c:ptCount val="19"/>
                <c:pt idx="0" formatCode="0.0">
                  <c:v>38.299999999999997</c:v>
                </c:pt>
                <c:pt idx="1">
                  <c:v>40.9</c:v>
                </c:pt>
                <c:pt idx="2">
                  <c:v>39.700000000000003</c:v>
                </c:pt>
                <c:pt idx="3">
                  <c:v>37.9</c:v>
                </c:pt>
                <c:pt idx="4">
                  <c:v>28.7</c:v>
                </c:pt>
                <c:pt idx="5">
                  <c:v>37.200000000000003</c:v>
                </c:pt>
                <c:pt idx="6">
                  <c:v>38.200000000000003</c:v>
                </c:pt>
                <c:pt idx="7">
                  <c:v>29.5</c:v>
                </c:pt>
                <c:pt idx="8">
                  <c:v>28.9</c:v>
                </c:pt>
                <c:pt idx="9">
                  <c:v>40.299999999999997</c:v>
                </c:pt>
                <c:pt idx="10">
                  <c:v>46.3</c:v>
                </c:pt>
                <c:pt idx="11">
                  <c:v>44.8</c:v>
                </c:pt>
                <c:pt idx="12">
                  <c:v>34.200000000000003</c:v>
                </c:pt>
                <c:pt idx="13">
                  <c:v>53.5</c:v>
                </c:pt>
                <c:pt idx="14">
                  <c:v>51.1</c:v>
                </c:pt>
                <c:pt idx="15">
                  <c:v>40.1</c:v>
                </c:pt>
                <c:pt idx="16">
                  <c:v>35.799999999999997</c:v>
                </c:pt>
                <c:pt idx="17">
                  <c:v>26.8</c:v>
                </c:pt>
                <c:pt idx="18">
                  <c:v>32.04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4-44C9-8501-170C218A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573791"/>
        <c:axId val="1210036943"/>
      </c:barChart>
      <c:catAx>
        <c:axId val="21435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36943"/>
        <c:crosses val="autoZero"/>
        <c:auto val="1"/>
        <c:lblAlgn val="ctr"/>
        <c:lblOffset val="100"/>
        <c:noMultiLvlLbl val="0"/>
      </c:catAx>
      <c:valAx>
        <c:axId val="12100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17462</xdr:colOff>
      <xdr:row>0</xdr:row>
      <xdr:rowOff>0</xdr:rowOff>
    </xdr:from>
    <xdr:to>
      <xdr:col>21</xdr:col>
      <xdr:colOff>31750</xdr:colOff>
      <xdr:row>43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4FC862-7B38-CDC9-D757-33AEEDAC8A93}"/>
            </a:ext>
          </a:extLst>
        </xdr:cNvPr>
        <xdr:cNvCxnSpPr/>
      </xdr:nvCxnSpPr>
      <xdr:spPr>
        <a:xfrm>
          <a:off x="20750212" y="0"/>
          <a:ext cx="14288" cy="828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57150</xdr:rowOff>
    </xdr:from>
    <xdr:to>
      <xdr:col>27</xdr:col>
      <xdr:colOff>9525</xdr:colOff>
      <xdr:row>41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78FA666-904D-EA7D-8475-92B3AC1053B9}"/>
            </a:ext>
          </a:extLst>
        </xdr:cNvPr>
        <xdr:cNvCxnSpPr/>
      </xdr:nvCxnSpPr>
      <xdr:spPr>
        <a:xfrm>
          <a:off x="22098000" y="57150"/>
          <a:ext cx="9525" cy="6991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279795</xdr:colOff>
      <xdr:row>45</xdr:row>
      <xdr:rowOff>146447</xdr:rowOff>
    </xdr:from>
    <xdr:to>
      <xdr:col>20</xdr:col>
      <xdr:colOff>190498</xdr:colOff>
      <xdr:row>74</xdr:row>
      <xdr:rowOff>35719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8D7F3-B1B3-04B5-4F3E-8010F4082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468320</xdr:colOff>
      <xdr:row>45</xdr:row>
      <xdr:rowOff>142883</xdr:rowOff>
    </xdr:from>
    <xdr:to>
      <xdr:col>34</xdr:col>
      <xdr:colOff>480219</xdr:colOff>
      <xdr:row>74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5C51D-A804-2EA8-DB35-EC09F3E55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DE541A6C-E66E-46FF-AF60-83C0EDDDC498}" userId="S::jgarza25@illinois.edu::9792bea3-4872-461e-a1cc-52c9d9b6c1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7" dT="2023-08-13T19:55:57.36" personId="{DE541A6C-E66E-46FF-AF60-83C0EDDDC498}" id="{CA516F84-168D-43F6-8469-595F2B157185}">
    <text xml:space="preserve">157-165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opLeftCell="B1" zoomScale="117" zoomScaleNormal="130" workbookViewId="0">
      <selection activeCell="K7" sqref="K7"/>
    </sheetView>
  </sheetViews>
  <sheetFormatPr baseColWidth="10" defaultColWidth="8.83203125" defaultRowHeight="15" x14ac:dyDescent="0.2"/>
  <cols>
    <col min="1" max="1" width="6.6640625" bestFit="1" customWidth="1"/>
  </cols>
  <sheetData>
    <row r="1" spans="1:14" x14ac:dyDescent="0.2">
      <c r="A1" s="3" t="s">
        <v>3</v>
      </c>
      <c r="J1" t="s">
        <v>6</v>
      </c>
      <c r="K1" s="5">
        <v>73.91</v>
      </c>
      <c r="L1" s="5">
        <v>76.66</v>
      </c>
      <c r="M1" t="s">
        <v>11</v>
      </c>
      <c r="N1" t="s">
        <v>13</v>
      </c>
    </row>
    <row r="2" spans="1:14" x14ac:dyDescent="0.2">
      <c r="J2" t="s">
        <v>5</v>
      </c>
      <c r="K2" s="5">
        <v>10.632</v>
      </c>
      <c r="L2" s="5">
        <v>2.14</v>
      </c>
      <c r="M2" t="s">
        <v>12</v>
      </c>
      <c r="N2" t="s">
        <v>14</v>
      </c>
    </row>
    <row r="3" spans="1:14" x14ac:dyDescent="0.2">
      <c r="J3" t="s">
        <v>7</v>
      </c>
      <c r="K3" s="5">
        <f>K1*K2</f>
        <v>785.81111999999996</v>
      </c>
      <c r="L3" s="5">
        <f>L1*L2</f>
        <v>164.05240000000001</v>
      </c>
    </row>
    <row r="4" spans="1:14" x14ac:dyDescent="0.2">
      <c r="J4" t="s">
        <v>7</v>
      </c>
      <c r="K4" s="5">
        <f>K3+L3</f>
        <v>949.86351999999999</v>
      </c>
      <c r="L4" s="5"/>
    </row>
    <row r="5" spans="1:14" x14ac:dyDescent="0.2">
      <c r="J5" t="s">
        <v>8</v>
      </c>
      <c r="K5" s="5">
        <v>100.2</v>
      </c>
      <c r="L5" s="5"/>
    </row>
    <row r="6" spans="1:14" x14ac:dyDescent="0.2">
      <c r="J6" t="s">
        <v>9</v>
      </c>
      <c r="K6" s="5">
        <v>60</v>
      </c>
      <c r="L6" s="5"/>
    </row>
    <row r="7" spans="1:14" x14ac:dyDescent="0.2">
      <c r="J7" t="s">
        <v>10</v>
      </c>
      <c r="K7" s="5">
        <f>K4-K5+K6</f>
        <v>909.66351999999995</v>
      </c>
      <c r="L7" s="5"/>
    </row>
    <row r="9" spans="1:14" x14ac:dyDescent="0.2">
      <c r="C9" t="s">
        <v>55</v>
      </c>
    </row>
    <row r="11" spans="1:14" x14ac:dyDescent="0.2">
      <c r="C11" t="s">
        <v>56</v>
      </c>
    </row>
    <row r="13" spans="1:14" x14ac:dyDescent="0.2">
      <c r="C13" t="s">
        <v>57</v>
      </c>
    </row>
  </sheetData>
  <hyperlinks>
    <hyperlink ref="A1" location="Model!A1" display="Model" xr:uid="{F7273BE8-B575-4DCE-83A2-5A88C076BD5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F3EB-10BA-41B2-A3E6-2DEEB7A94B42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5711-37E2-496A-9A43-D7475D6E59B4}">
  <dimension ref="A1:OX37"/>
  <sheetViews>
    <sheetView tabSelected="1" zoomScale="80" zoomScaleNormal="8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B34" sqref="AB34"/>
    </sheetView>
  </sheetViews>
  <sheetFormatPr baseColWidth="10" defaultColWidth="12.33203125" defaultRowHeight="15" x14ac:dyDescent="0.2"/>
  <cols>
    <col min="1" max="1" width="5.5" bestFit="1" customWidth="1"/>
    <col min="2" max="2" width="30" bestFit="1" customWidth="1"/>
    <col min="3" max="3" width="15.5" bestFit="1" customWidth="1"/>
  </cols>
  <sheetData>
    <row r="1" spans="1:38" x14ac:dyDescent="0.2">
      <c r="A1" s="4" t="s">
        <v>4</v>
      </c>
      <c r="B1" s="2"/>
      <c r="C1" s="2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63</v>
      </c>
      <c r="V1" t="s">
        <v>33</v>
      </c>
      <c r="X1">
        <v>2019</v>
      </c>
      <c r="Y1">
        <v>2020</v>
      </c>
      <c r="Z1">
        <v>2021</v>
      </c>
      <c r="AA1">
        <v>2022</v>
      </c>
      <c r="AB1">
        <f>AA1+1</f>
        <v>2023</v>
      </c>
      <c r="AC1">
        <f t="shared" ref="AC1:AL1" si="0">AB1+1</f>
        <v>2024</v>
      </c>
      <c r="AD1">
        <f t="shared" si="0"/>
        <v>2025</v>
      </c>
      <c r="AE1">
        <f t="shared" si="0"/>
        <v>2026</v>
      </c>
      <c r="AF1">
        <f t="shared" si="0"/>
        <v>2027</v>
      </c>
      <c r="AG1">
        <f t="shared" si="0"/>
        <v>2028</v>
      </c>
      <c r="AH1">
        <f t="shared" si="0"/>
        <v>2029</v>
      </c>
      <c r="AI1">
        <f t="shared" si="0"/>
        <v>2030</v>
      </c>
      <c r="AJ1">
        <f t="shared" si="0"/>
        <v>2031</v>
      </c>
      <c r="AK1">
        <f t="shared" si="0"/>
        <v>2032</v>
      </c>
      <c r="AL1">
        <f t="shared" si="0"/>
        <v>2033</v>
      </c>
    </row>
    <row r="2" spans="1:38" x14ac:dyDescent="0.2">
      <c r="A2" s="4"/>
      <c r="B2" s="2" t="s">
        <v>58</v>
      </c>
      <c r="C2" s="14">
        <v>42.8</v>
      </c>
      <c r="D2">
        <v>44</v>
      </c>
      <c r="E2">
        <v>40.299999999999997</v>
      </c>
      <c r="F2">
        <v>36.200000000000003</v>
      </c>
      <c r="G2">
        <v>36.200000000000003</v>
      </c>
      <c r="H2">
        <v>45.1</v>
      </c>
      <c r="I2">
        <v>47.8</v>
      </c>
      <c r="J2">
        <v>52.4</v>
      </c>
      <c r="K2">
        <v>43.6</v>
      </c>
      <c r="L2">
        <v>55.4</v>
      </c>
      <c r="M2">
        <v>60.3</v>
      </c>
      <c r="N2">
        <v>58.7</v>
      </c>
      <c r="O2">
        <v>58.8</v>
      </c>
      <c r="P2">
        <v>71</v>
      </c>
      <c r="Q2">
        <v>76.400000000000006</v>
      </c>
      <c r="R2">
        <v>82.1</v>
      </c>
      <c r="S2">
        <v>83.2</v>
      </c>
      <c r="T2">
        <v>87.1</v>
      </c>
      <c r="U2">
        <v>74.8</v>
      </c>
    </row>
    <row r="3" spans="1:38" x14ac:dyDescent="0.2">
      <c r="A3" s="4"/>
      <c r="B3" s="2" t="s">
        <v>56</v>
      </c>
      <c r="C3" s="14">
        <v>44.4</v>
      </c>
      <c r="D3">
        <v>42.5</v>
      </c>
      <c r="E3">
        <v>44.5</v>
      </c>
      <c r="F3">
        <v>41</v>
      </c>
      <c r="G3">
        <v>39.1</v>
      </c>
      <c r="H3">
        <v>38.9</v>
      </c>
      <c r="I3">
        <v>38.5</v>
      </c>
      <c r="J3">
        <v>34.200000000000003</v>
      </c>
      <c r="K3">
        <v>38.1</v>
      </c>
      <c r="L3">
        <v>43</v>
      </c>
      <c r="M3">
        <v>40.299999999999997</v>
      </c>
      <c r="N3">
        <v>43.6</v>
      </c>
      <c r="O3">
        <v>43.7</v>
      </c>
      <c r="P3">
        <v>46.1</v>
      </c>
      <c r="Q3">
        <v>50.3</v>
      </c>
      <c r="R3">
        <v>47</v>
      </c>
      <c r="S3">
        <v>53.4</v>
      </c>
      <c r="T3">
        <v>54.8</v>
      </c>
      <c r="U3">
        <v>51.7</v>
      </c>
    </row>
    <row r="4" spans="1:38" x14ac:dyDescent="0.2">
      <c r="A4" s="4"/>
      <c r="B4" s="2" t="s">
        <v>57</v>
      </c>
      <c r="C4" s="14">
        <v>38.299999999999997</v>
      </c>
      <c r="D4">
        <v>40.9</v>
      </c>
      <c r="E4">
        <v>39.700000000000003</v>
      </c>
      <c r="F4">
        <v>37.9</v>
      </c>
      <c r="G4">
        <v>28.7</v>
      </c>
      <c r="H4">
        <v>37.200000000000003</v>
      </c>
      <c r="I4">
        <v>38.200000000000003</v>
      </c>
      <c r="J4">
        <v>29.5</v>
      </c>
      <c r="K4">
        <v>28.9</v>
      </c>
      <c r="L4">
        <v>40.299999999999997</v>
      </c>
      <c r="M4">
        <v>46.3</v>
      </c>
      <c r="N4">
        <v>44.8</v>
      </c>
      <c r="O4">
        <v>34.200000000000003</v>
      </c>
      <c r="P4">
        <v>53.5</v>
      </c>
      <c r="Q4">
        <v>51.1</v>
      </c>
      <c r="R4">
        <v>40.1</v>
      </c>
      <c r="S4">
        <v>35.799999999999997</v>
      </c>
      <c r="T4">
        <v>26.8</v>
      </c>
      <c r="U4">
        <v>32.04</v>
      </c>
    </row>
    <row r="5" spans="1:38" x14ac:dyDescent="0.2">
      <c r="A5" s="4"/>
      <c r="B5" s="2"/>
      <c r="C5" s="2"/>
    </row>
    <row r="6" spans="1:38" x14ac:dyDescent="0.2"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AB6" s="5"/>
    </row>
    <row r="7" spans="1:38" x14ac:dyDescent="0.2">
      <c r="B7" t="s">
        <v>34</v>
      </c>
      <c r="C7" s="5">
        <v>125.38</v>
      </c>
      <c r="D7" s="5">
        <v>127.41</v>
      </c>
      <c r="E7" s="5">
        <v>124.47</v>
      </c>
      <c r="F7" s="5">
        <v>115.12</v>
      </c>
      <c r="G7" s="5">
        <v>103.98</v>
      </c>
      <c r="H7" s="5">
        <v>121.17</v>
      </c>
      <c r="I7" s="5">
        <v>124.49</v>
      </c>
      <c r="J7" s="5">
        <v>116.13</v>
      </c>
      <c r="K7" s="5">
        <v>110.65</v>
      </c>
      <c r="L7" s="5">
        <v>138.74</v>
      </c>
      <c r="M7" s="5">
        <v>146.96</v>
      </c>
      <c r="N7" s="5">
        <v>147.13999999999999</v>
      </c>
      <c r="O7" s="5">
        <v>136.71</v>
      </c>
      <c r="P7" s="5">
        <v>170.57</v>
      </c>
      <c r="Q7" s="5">
        <v>177.73</v>
      </c>
      <c r="R7" s="5">
        <v>169.2</v>
      </c>
      <c r="S7" s="5">
        <v>172.34</v>
      </c>
      <c r="T7" s="5">
        <v>168.77</v>
      </c>
      <c r="U7" s="5">
        <f>SUM(U2:U4)</f>
        <v>158.54</v>
      </c>
      <c r="V7" s="5">
        <v>152</v>
      </c>
      <c r="X7" s="5">
        <f>SUM(C7:F7)</f>
        <v>492.38</v>
      </c>
      <c r="Y7" s="5">
        <f>SUM(G7:J7)</f>
        <v>465.77</v>
      </c>
      <c r="Z7" s="5">
        <f>SUM(K7:N7)</f>
        <v>543.49</v>
      </c>
      <c r="AA7" s="5">
        <f>SUM(O7:R7)</f>
        <v>654.21</v>
      </c>
      <c r="AB7" s="9">
        <f>SUM(S7:V7)</f>
        <v>651.65</v>
      </c>
      <c r="AC7" s="9">
        <f>AB7*1.03</f>
        <v>671.19949999999994</v>
      </c>
      <c r="AD7" s="9">
        <f t="shared" ref="AD7:AL7" si="1">AC7*1.03</f>
        <v>691.33548499999995</v>
      </c>
      <c r="AE7" s="9">
        <f t="shared" si="1"/>
        <v>712.07554955000001</v>
      </c>
      <c r="AF7" s="9">
        <f t="shared" si="1"/>
        <v>733.43781603650007</v>
      </c>
      <c r="AG7" s="9">
        <f t="shared" si="1"/>
        <v>755.44095051759507</v>
      </c>
      <c r="AH7" s="9">
        <f t="shared" si="1"/>
        <v>778.10417903312293</v>
      </c>
      <c r="AI7" s="9">
        <f t="shared" si="1"/>
        <v>801.44730440411661</v>
      </c>
      <c r="AJ7" s="9">
        <f t="shared" si="1"/>
        <v>825.49072353624013</v>
      </c>
      <c r="AK7" s="9">
        <f t="shared" si="1"/>
        <v>850.25544524232737</v>
      </c>
      <c r="AL7" s="9">
        <f t="shared" si="1"/>
        <v>875.76310859959722</v>
      </c>
    </row>
    <row r="8" spans="1:38" x14ac:dyDescent="0.2">
      <c r="B8" t="s">
        <v>35</v>
      </c>
      <c r="C8" s="5">
        <v>94.64</v>
      </c>
      <c r="D8" s="5">
        <v>100.6</v>
      </c>
      <c r="E8" s="5">
        <v>95.86</v>
      </c>
      <c r="F8" s="5">
        <v>90.78</v>
      </c>
      <c r="G8" s="5">
        <v>78.86</v>
      </c>
      <c r="H8" s="5">
        <v>89.4</v>
      </c>
      <c r="I8" s="5">
        <v>90.95</v>
      </c>
      <c r="J8" s="5">
        <v>86.75</v>
      </c>
      <c r="K8" s="5">
        <v>86.38</v>
      </c>
      <c r="L8" s="5">
        <v>104.53</v>
      </c>
      <c r="M8" s="5">
        <v>110.99</v>
      </c>
      <c r="N8" s="5">
        <v>107.87</v>
      </c>
      <c r="O8" s="5">
        <v>102.59</v>
      </c>
      <c r="P8" s="5">
        <v>125.12</v>
      </c>
      <c r="Q8" s="5">
        <v>126.2</v>
      </c>
      <c r="R8" s="5">
        <v>116.69</v>
      </c>
      <c r="S8" s="5">
        <v>118.68</v>
      </c>
      <c r="T8" s="5">
        <v>113.24</v>
      </c>
      <c r="U8" s="5">
        <v>103.2</v>
      </c>
      <c r="X8" s="5">
        <f>SUM(C8:F8)</f>
        <v>381.88</v>
      </c>
      <c r="Y8" s="5">
        <f>SUM(G8:J8)</f>
        <v>345.96</v>
      </c>
      <c r="Z8" s="5">
        <f>SUM(K8:N8)</f>
        <v>409.77</v>
      </c>
      <c r="AA8" s="5">
        <f>SUM(O8:R8)</f>
        <v>470.6</v>
      </c>
    </row>
    <row r="9" spans="1:38" s="6" customFormat="1" x14ac:dyDescent="0.2">
      <c r="B9" s="6" t="s">
        <v>36</v>
      </c>
      <c r="C9" s="7">
        <f t="shared" ref="C9:T9" si="2">C7-C8</f>
        <v>30.739999999999995</v>
      </c>
      <c r="D9" s="7">
        <f t="shared" si="2"/>
        <v>26.810000000000002</v>
      </c>
      <c r="E9" s="7">
        <f t="shared" si="2"/>
        <v>28.61</v>
      </c>
      <c r="F9" s="7">
        <f t="shared" si="2"/>
        <v>24.340000000000003</v>
      </c>
      <c r="G9" s="7">
        <f t="shared" si="2"/>
        <v>25.120000000000005</v>
      </c>
      <c r="H9" s="7">
        <f t="shared" si="2"/>
        <v>31.769999999999996</v>
      </c>
      <c r="I9" s="7">
        <f t="shared" si="2"/>
        <v>33.539999999999992</v>
      </c>
      <c r="J9" s="7">
        <f t="shared" si="2"/>
        <v>29.379999999999995</v>
      </c>
      <c r="K9" s="7">
        <f t="shared" si="2"/>
        <v>24.27000000000001</v>
      </c>
      <c r="L9" s="7">
        <f t="shared" si="2"/>
        <v>34.210000000000008</v>
      </c>
      <c r="M9" s="7">
        <f t="shared" si="2"/>
        <v>35.970000000000013</v>
      </c>
      <c r="N9" s="7">
        <f t="shared" si="2"/>
        <v>39.269999999999982</v>
      </c>
      <c r="O9" s="7">
        <f t="shared" si="2"/>
        <v>34.120000000000005</v>
      </c>
      <c r="P9" s="7">
        <f t="shared" si="2"/>
        <v>45.449999999999989</v>
      </c>
      <c r="Q9" s="7">
        <f t="shared" si="2"/>
        <v>51.529999999999987</v>
      </c>
      <c r="R9" s="7">
        <f t="shared" si="2"/>
        <v>52.509999999999991</v>
      </c>
      <c r="S9" s="7">
        <f t="shared" si="2"/>
        <v>53.66</v>
      </c>
      <c r="T9" s="7">
        <f t="shared" si="2"/>
        <v>55.530000000000015</v>
      </c>
      <c r="U9" s="7">
        <f t="shared" ref="U9" si="3">U7-U8</f>
        <v>55.339999999999989</v>
      </c>
      <c r="X9" s="7">
        <f>X7-X8</f>
        <v>110.5</v>
      </c>
      <c r="Y9" s="7">
        <f>Y7-Y8</f>
        <v>119.81</v>
      </c>
      <c r="Z9" s="7">
        <f>Z7-Z8</f>
        <v>133.72000000000003</v>
      </c>
      <c r="AA9" s="7">
        <f>AA7-AA8</f>
        <v>183.61</v>
      </c>
      <c r="AB9" s="10">
        <f>AB7*0.33</f>
        <v>215.0445</v>
      </c>
      <c r="AC9" s="10">
        <f t="shared" ref="AC9:AL9" si="4">AC7*0.33</f>
        <v>221.495835</v>
      </c>
      <c r="AD9" s="10">
        <f t="shared" si="4"/>
        <v>228.14071005</v>
      </c>
      <c r="AE9" s="10">
        <f t="shared" si="4"/>
        <v>234.98493135150002</v>
      </c>
      <c r="AF9" s="10">
        <f t="shared" si="4"/>
        <v>242.03447929204503</v>
      </c>
      <c r="AG9" s="10">
        <f t="shared" si="4"/>
        <v>249.29551367080637</v>
      </c>
      <c r="AH9" s="10">
        <f t="shared" si="4"/>
        <v>256.7743790809306</v>
      </c>
      <c r="AI9" s="10">
        <f t="shared" si="4"/>
        <v>264.47761045335847</v>
      </c>
      <c r="AJ9" s="10">
        <f t="shared" si="4"/>
        <v>272.41193876695928</v>
      </c>
      <c r="AK9" s="10">
        <f t="shared" si="4"/>
        <v>280.58429692996805</v>
      </c>
      <c r="AL9" s="10">
        <f t="shared" si="4"/>
        <v>289.0018258378671</v>
      </c>
    </row>
    <row r="10" spans="1:38" x14ac:dyDescent="0.2">
      <c r="B10" t="s">
        <v>37</v>
      </c>
      <c r="C10" s="5">
        <v>7.18</v>
      </c>
      <c r="D10" s="5">
        <v>6.86</v>
      </c>
      <c r="E10" s="5">
        <v>6.16</v>
      </c>
      <c r="F10" s="5">
        <v>6.7</v>
      </c>
      <c r="G10" s="5">
        <v>6.05</v>
      </c>
      <c r="H10" s="5">
        <v>6.11</v>
      </c>
      <c r="I10" s="5">
        <v>5.7</v>
      </c>
      <c r="J10" s="5">
        <v>5.7</v>
      </c>
      <c r="K10" s="5">
        <v>4.9800000000000004</v>
      </c>
      <c r="L10" s="5">
        <v>5.46</v>
      </c>
      <c r="M10" s="5">
        <v>5.91</v>
      </c>
      <c r="N10" s="5">
        <v>5.59</v>
      </c>
      <c r="O10" s="5">
        <v>5</v>
      </c>
      <c r="P10" s="5">
        <v>4.66</v>
      </c>
      <c r="Q10" s="5">
        <v>4.87</v>
      </c>
      <c r="R10" s="5">
        <v>5.85</v>
      </c>
      <c r="S10" s="5">
        <v>5.22</v>
      </c>
      <c r="T10" s="5">
        <v>6</v>
      </c>
      <c r="U10" s="5">
        <v>5.29</v>
      </c>
      <c r="X10" s="5">
        <f>SUM(C10:F10)</f>
        <v>26.9</v>
      </c>
      <c r="Y10" s="5">
        <f t="shared" ref="Y10:Y11" si="5">SUM(G10:J10)</f>
        <v>23.56</v>
      </c>
      <c r="Z10" s="5">
        <f t="shared" ref="Z10:Z16" si="6">SUM(K10:N10)</f>
        <v>21.94</v>
      </c>
      <c r="AA10" s="5">
        <f t="shared" ref="AA10:AA11" si="7">SUM(O10:R10)</f>
        <v>20.380000000000003</v>
      </c>
    </row>
    <row r="11" spans="1:38" x14ac:dyDescent="0.2">
      <c r="B11" t="s">
        <v>38</v>
      </c>
      <c r="C11" s="5">
        <v>19.22</v>
      </c>
      <c r="D11" s="5">
        <v>19.2</v>
      </c>
      <c r="E11" s="5">
        <v>18.5</v>
      </c>
      <c r="F11" s="5">
        <v>19.579999999999998</v>
      </c>
      <c r="G11" s="5">
        <v>22.06</v>
      </c>
      <c r="H11" s="5">
        <v>18</v>
      </c>
      <c r="I11" s="5">
        <v>18.89</v>
      </c>
      <c r="J11" s="5">
        <v>19.565000000000001</v>
      </c>
      <c r="K11" s="5">
        <v>20.99</v>
      </c>
      <c r="L11" s="5">
        <v>21.82</v>
      </c>
      <c r="M11" s="5">
        <v>21.18</v>
      </c>
      <c r="N11" s="5">
        <v>21.85</v>
      </c>
      <c r="O11" s="5">
        <v>21.02</v>
      </c>
      <c r="P11" s="5">
        <v>23.96</v>
      </c>
      <c r="Q11" s="5">
        <v>22.22</v>
      </c>
      <c r="R11" s="5">
        <v>25.12</v>
      </c>
      <c r="S11" s="5">
        <v>25.29</v>
      </c>
      <c r="T11" s="5">
        <v>25.13</v>
      </c>
      <c r="U11" s="5">
        <v>23.7</v>
      </c>
      <c r="X11" s="5">
        <f>SUM(C11:F11)</f>
        <v>76.5</v>
      </c>
      <c r="Y11" s="5">
        <f t="shared" si="5"/>
        <v>78.515000000000001</v>
      </c>
      <c r="Z11" s="5">
        <f t="shared" si="6"/>
        <v>85.84</v>
      </c>
      <c r="AA11" s="5">
        <f t="shared" si="7"/>
        <v>92.320000000000007</v>
      </c>
    </row>
    <row r="12" spans="1:38" x14ac:dyDescent="0.2">
      <c r="B12" t="s">
        <v>39</v>
      </c>
      <c r="C12" s="5">
        <f t="shared" ref="C12:T12" si="8">C10+C11</f>
        <v>26.4</v>
      </c>
      <c r="D12" s="5">
        <f t="shared" si="8"/>
        <v>26.06</v>
      </c>
      <c r="E12" s="5">
        <f t="shared" si="8"/>
        <v>24.66</v>
      </c>
      <c r="F12" s="5">
        <f t="shared" si="8"/>
        <v>26.279999999999998</v>
      </c>
      <c r="G12" s="5">
        <f t="shared" si="8"/>
        <v>28.11</v>
      </c>
      <c r="H12" s="5">
        <f t="shared" si="8"/>
        <v>24.11</v>
      </c>
      <c r="I12" s="5">
        <f t="shared" si="8"/>
        <v>24.59</v>
      </c>
      <c r="J12" s="5">
        <f t="shared" si="8"/>
        <v>25.265000000000001</v>
      </c>
      <c r="K12" s="5">
        <f t="shared" si="8"/>
        <v>25.97</v>
      </c>
      <c r="L12" s="5">
        <f t="shared" si="8"/>
        <v>27.28</v>
      </c>
      <c r="M12" s="5">
        <f t="shared" si="8"/>
        <v>27.09</v>
      </c>
      <c r="N12" s="5">
        <f t="shared" si="8"/>
        <v>27.44</v>
      </c>
      <c r="O12" s="5">
        <f t="shared" si="8"/>
        <v>26.02</v>
      </c>
      <c r="P12" s="5">
        <f t="shared" si="8"/>
        <v>28.62</v>
      </c>
      <c r="Q12" s="5">
        <f t="shared" si="8"/>
        <v>27.09</v>
      </c>
      <c r="R12" s="5">
        <f t="shared" si="8"/>
        <v>30.97</v>
      </c>
      <c r="S12" s="5">
        <f t="shared" si="8"/>
        <v>30.509999999999998</v>
      </c>
      <c r="T12" s="5">
        <f t="shared" si="8"/>
        <v>31.13</v>
      </c>
      <c r="U12" s="5">
        <f t="shared" ref="U12" si="9">U10+U11</f>
        <v>28.99</v>
      </c>
      <c r="X12" s="5">
        <f>X10+X11</f>
        <v>103.4</v>
      </c>
      <c r="Y12" s="5">
        <f>Y10+Y11</f>
        <v>102.075</v>
      </c>
      <c r="Z12" s="5">
        <f>Z10+Z11</f>
        <v>107.78</v>
      </c>
      <c r="AA12" s="5">
        <f>AA10+AA11</f>
        <v>112.70000000000002</v>
      </c>
    </row>
    <row r="13" spans="1:38" x14ac:dyDescent="0.2">
      <c r="B13" t="s">
        <v>40</v>
      </c>
      <c r="C13" s="5">
        <f t="shared" ref="C13:T13" si="10">C9-C12</f>
        <v>4.3399999999999963</v>
      </c>
      <c r="D13" s="5">
        <f t="shared" si="10"/>
        <v>0.75000000000000355</v>
      </c>
      <c r="E13" s="5">
        <f t="shared" si="10"/>
        <v>3.9499999999999993</v>
      </c>
      <c r="F13" s="5">
        <f t="shared" si="10"/>
        <v>-1.9399999999999942</v>
      </c>
      <c r="G13" s="5">
        <f t="shared" si="10"/>
        <v>-2.9899999999999949</v>
      </c>
      <c r="H13" s="5">
        <f t="shared" si="10"/>
        <v>7.6599999999999966</v>
      </c>
      <c r="I13" s="5">
        <f t="shared" si="10"/>
        <v>8.9499999999999922</v>
      </c>
      <c r="J13" s="5">
        <f t="shared" si="10"/>
        <v>4.1149999999999949</v>
      </c>
      <c r="K13" s="5">
        <f t="shared" si="10"/>
        <v>-1.6999999999999886</v>
      </c>
      <c r="L13" s="5">
        <f t="shared" si="10"/>
        <v>6.9300000000000068</v>
      </c>
      <c r="M13" s="5">
        <f t="shared" si="10"/>
        <v>8.8800000000000132</v>
      </c>
      <c r="N13" s="5">
        <f t="shared" si="10"/>
        <v>11.829999999999981</v>
      </c>
      <c r="O13" s="5">
        <f t="shared" si="10"/>
        <v>8.100000000000005</v>
      </c>
      <c r="P13" s="5">
        <f t="shared" si="10"/>
        <v>16.829999999999988</v>
      </c>
      <c r="Q13" s="5">
        <f t="shared" si="10"/>
        <v>24.439999999999987</v>
      </c>
      <c r="R13" s="5">
        <f t="shared" si="10"/>
        <v>21.539999999999992</v>
      </c>
      <c r="S13" s="5">
        <f t="shared" si="10"/>
        <v>23.15</v>
      </c>
      <c r="T13" s="5">
        <f t="shared" si="10"/>
        <v>24.400000000000016</v>
      </c>
      <c r="U13" s="5">
        <f t="shared" ref="U13" si="11">U9-U12</f>
        <v>26.349999999999991</v>
      </c>
      <c r="X13" s="5">
        <f>X9-X12</f>
        <v>7.0999999999999943</v>
      </c>
      <c r="Y13" s="5">
        <f>Y9-Y12</f>
        <v>17.734999999999999</v>
      </c>
      <c r="Z13" s="5">
        <f>Z9-Z12</f>
        <v>25.940000000000026</v>
      </c>
      <c r="AA13" s="5">
        <f>AA9-AA12</f>
        <v>70.91</v>
      </c>
    </row>
    <row r="14" spans="1:38" x14ac:dyDescent="0.2">
      <c r="B14" t="s">
        <v>45</v>
      </c>
      <c r="C14" s="5">
        <v>1.44</v>
      </c>
      <c r="D14" s="5">
        <v>1.3</v>
      </c>
      <c r="E14" s="5">
        <v>1.3</v>
      </c>
      <c r="F14" s="5">
        <v>1.32</v>
      </c>
      <c r="G14" s="5">
        <v>1.35</v>
      </c>
      <c r="H14" s="5">
        <v>1.25</v>
      </c>
      <c r="I14" s="5">
        <v>1.24</v>
      </c>
      <c r="J14" s="5">
        <v>0.9</v>
      </c>
      <c r="K14" s="5">
        <v>0.8</v>
      </c>
      <c r="L14" s="5">
        <v>0.72</v>
      </c>
      <c r="M14" s="5">
        <v>1.49</v>
      </c>
      <c r="N14" s="5">
        <f>0.52</f>
        <v>0.52</v>
      </c>
      <c r="O14" s="5">
        <v>0.68</v>
      </c>
      <c r="P14" s="5">
        <v>0.77</v>
      </c>
      <c r="Q14" s="5">
        <v>0.94</v>
      </c>
      <c r="R14" s="5">
        <v>0.96</v>
      </c>
      <c r="S14" s="5">
        <v>0.98</v>
      </c>
      <c r="T14" s="5">
        <v>0.9</v>
      </c>
      <c r="U14" s="5">
        <v>-0.1</v>
      </c>
      <c r="X14" s="5">
        <f>SUM(C14:F14)</f>
        <v>5.36</v>
      </c>
      <c r="Y14" s="5">
        <f t="shared" ref="Y14:Y16" si="12">SUM(G14:J14)</f>
        <v>4.74</v>
      </c>
      <c r="Z14" s="5">
        <f t="shared" si="6"/>
        <v>3.53</v>
      </c>
      <c r="AA14" s="5">
        <f t="shared" ref="AA14:AA16" si="13">SUM(O14:R14)</f>
        <v>3.35</v>
      </c>
    </row>
    <row r="15" spans="1:38" x14ac:dyDescent="0.2">
      <c r="B15" t="s">
        <v>41</v>
      </c>
      <c r="C15" s="5">
        <f t="shared" ref="C15:T15" si="14">C13-C14</f>
        <v>2.8999999999999964</v>
      </c>
      <c r="D15" s="5">
        <f t="shared" si="14"/>
        <v>-0.54999999999999649</v>
      </c>
      <c r="E15" s="5">
        <f t="shared" si="14"/>
        <v>2.6499999999999995</v>
      </c>
      <c r="F15" s="5">
        <f t="shared" si="14"/>
        <v>-3.2599999999999945</v>
      </c>
      <c r="G15" s="5">
        <f t="shared" si="14"/>
        <v>-4.3399999999999945</v>
      </c>
      <c r="H15" s="5">
        <f t="shared" si="14"/>
        <v>6.4099999999999966</v>
      </c>
      <c r="I15" s="5">
        <f t="shared" si="14"/>
        <v>7.709999999999992</v>
      </c>
      <c r="J15" s="5">
        <f t="shared" si="14"/>
        <v>3.214999999999995</v>
      </c>
      <c r="K15" s="5">
        <f t="shared" si="14"/>
        <v>-2.4999999999999885</v>
      </c>
      <c r="L15" s="5">
        <f t="shared" si="14"/>
        <v>6.2100000000000071</v>
      </c>
      <c r="M15" s="5">
        <f t="shared" si="14"/>
        <v>7.390000000000013</v>
      </c>
      <c r="N15" s="5">
        <f t="shared" si="14"/>
        <v>11.309999999999981</v>
      </c>
      <c r="O15" s="5">
        <f t="shared" si="14"/>
        <v>7.4200000000000053</v>
      </c>
      <c r="P15" s="5">
        <f t="shared" si="14"/>
        <v>16.059999999999988</v>
      </c>
      <c r="Q15" s="5">
        <f t="shared" si="14"/>
        <v>23.499999999999986</v>
      </c>
      <c r="R15" s="5">
        <f t="shared" si="14"/>
        <v>20.579999999999991</v>
      </c>
      <c r="S15" s="5">
        <f t="shared" si="14"/>
        <v>22.169999999999998</v>
      </c>
      <c r="T15" s="5">
        <f t="shared" si="14"/>
        <v>23.500000000000018</v>
      </c>
      <c r="U15" s="5">
        <f t="shared" ref="U15" si="15">U13-U14</f>
        <v>26.449999999999992</v>
      </c>
      <c r="X15" s="5">
        <f>X13-X14</f>
        <v>1.739999999999994</v>
      </c>
      <c r="Y15" s="5">
        <f>Y13-Y14</f>
        <v>12.994999999999999</v>
      </c>
      <c r="Z15" s="5">
        <f>Z13-Z14</f>
        <v>22.410000000000025</v>
      </c>
      <c r="AA15" s="5">
        <f>AA13-AA14</f>
        <v>67.56</v>
      </c>
    </row>
    <row r="16" spans="1:38" x14ac:dyDescent="0.2">
      <c r="B16" t="s">
        <v>42</v>
      </c>
      <c r="C16" s="5">
        <v>0.03</v>
      </c>
      <c r="D16" s="5">
        <v>0.42</v>
      </c>
      <c r="E16" s="5">
        <v>0.59</v>
      </c>
      <c r="F16" s="5">
        <v>0.39</v>
      </c>
      <c r="G16" s="5">
        <v>-0.72</v>
      </c>
      <c r="H16" s="5">
        <v>0.42299999999999999</v>
      </c>
      <c r="I16" s="5">
        <v>-1.08</v>
      </c>
      <c r="J16" s="5">
        <v>0.77</v>
      </c>
      <c r="K16" s="5">
        <v>0.99</v>
      </c>
      <c r="L16" s="5">
        <v>-1.85</v>
      </c>
      <c r="M16" s="5">
        <v>1.44</v>
      </c>
      <c r="N16" s="5">
        <v>1.91</v>
      </c>
      <c r="O16" s="5">
        <v>1.56</v>
      </c>
      <c r="P16" s="5">
        <v>-2.7</v>
      </c>
      <c r="Q16" s="5">
        <v>4.1399999999999997</v>
      </c>
      <c r="R16" s="5">
        <v>3.41</v>
      </c>
      <c r="S16" s="5">
        <v>4.16</v>
      </c>
      <c r="T16" s="5">
        <v>-0.47</v>
      </c>
      <c r="U16" s="5">
        <v>4.3</v>
      </c>
      <c r="X16" s="5">
        <f>SUM(C16:F16)</f>
        <v>1.4300000000000002</v>
      </c>
      <c r="Y16" s="5">
        <f t="shared" si="12"/>
        <v>-0.60699999999999998</v>
      </c>
      <c r="Z16" s="5">
        <f t="shared" si="6"/>
        <v>2.4899999999999998</v>
      </c>
      <c r="AA16" s="5">
        <f t="shared" si="13"/>
        <v>6.41</v>
      </c>
    </row>
    <row r="17" spans="2:414" x14ac:dyDescent="0.2">
      <c r="B17" t="s">
        <v>43</v>
      </c>
      <c r="C17" s="5">
        <f>C15-C16</f>
        <v>2.8699999999999966</v>
      </c>
      <c r="D17" s="5">
        <f t="shared" ref="D17:O17" si="16">D15-D16</f>
        <v>-0.96999999999999642</v>
      </c>
      <c r="E17" s="5">
        <f t="shared" si="16"/>
        <v>2.0599999999999996</v>
      </c>
      <c r="F17" s="5">
        <f t="shared" si="16"/>
        <v>-3.6499999999999946</v>
      </c>
      <c r="G17" s="5">
        <f t="shared" si="16"/>
        <v>-3.6199999999999948</v>
      </c>
      <c r="H17" s="5">
        <f t="shared" si="16"/>
        <v>5.9869999999999965</v>
      </c>
      <c r="I17" s="5">
        <f t="shared" si="16"/>
        <v>8.789999999999992</v>
      </c>
      <c r="J17" s="5">
        <f t="shared" si="16"/>
        <v>2.444999999999995</v>
      </c>
      <c r="K17" s="5">
        <f t="shared" si="16"/>
        <v>-3.4899999999999887</v>
      </c>
      <c r="L17" s="5">
        <f t="shared" si="16"/>
        <v>8.0600000000000076</v>
      </c>
      <c r="M17" s="5">
        <f t="shared" si="16"/>
        <v>5.9500000000000135</v>
      </c>
      <c r="N17" s="5">
        <f t="shared" si="16"/>
        <v>9.3999999999999808</v>
      </c>
      <c r="O17" s="5">
        <f t="shared" si="16"/>
        <v>5.8600000000000048</v>
      </c>
      <c r="P17" s="5">
        <v>17</v>
      </c>
      <c r="Q17" s="5">
        <f>Q15-Q16</f>
        <v>19.359999999999985</v>
      </c>
      <c r="R17" s="5">
        <f>R15-R16</f>
        <v>17.169999999999991</v>
      </c>
      <c r="S17" s="5">
        <f>S15-S16</f>
        <v>18.009999999999998</v>
      </c>
      <c r="T17" s="5">
        <f>T15-T16</f>
        <v>23.970000000000017</v>
      </c>
      <c r="U17" s="5">
        <f>U15-U16</f>
        <v>22.149999999999991</v>
      </c>
      <c r="V17" s="5">
        <f>V7*0.14</f>
        <v>21.28</v>
      </c>
      <c r="X17" s="5">
        <f>X15-X16</f>
        <v>0.30999999999999384</v>
      </c>
      <c r="Y17" s="5">
        <f>Y15-Y16</f>
        <v>13.601999999999999</v>
      </c>
      <c r="Z17" s="5">
        <f>Z15-Z16</f>
        <v>19.920000000000027</v>
      </c>
      <c r="AA17" s="5">
        <f>AA15-AA16</f>
        <v>61.150000000000006</v>
      </c>
      <c r="AB17" s="5">
        <f>AB7*0.13</f>
        <v>84.714500000000001</v>
      </c>
      <c r="AC17" s="5">
        <f>AC7*0.14</f>
        <v>93.967929999999996</v>
      </c>
      <c r="AD17" s="5">
        <f t="shared" ref="AD17:AL17" si="17">AD7*0.14</f>
        <v>96.786967900000008</v>
      </c>
      <c r="AE17" s="5">
        <f t="shared" si="17"/>
        <v>99.690576937000017</v>
      </c>
      <c r="AF17" s="5">
        <f t="shared" si="17"/>
        <v>102.68129424511002</v>
      </c>
      <c r="AG17" s="5">
        <f t="shared" si="17"/>
        <v>105.76173307246331</v>
      </c>
      <c r="AH17" s="5">
        <f t="shared" si="17"/>
        <v>108.93458506463722</v>
      </c>
      <c r="AI17" s="5">
        <f t="shared" si="17"/>
        <v>112.20262261657633</v>
      </c>
      <c r="AJ17" s="5">
        <f t="shared" si="17"/>
        <v>115.56870129507362</v>
      </c>
      <c r="AK17" s="5">
        <f t="shared" si="17"/>
        <v>119.03576233392585</v>
      </c>
      <c r="AL17" s="5">
        <f t="shared" si="17"/>
        <v>122.60683520394362</v>
      </c>
      <c r="AM17" s="5">
        <f>AL17*(1+$AQ$30)</f>
        <v>121.38076685190418</v>
      </c>
      <c r="AN17" s="5">
        <f t="shared" ref="AN17:CY17" si="18">AM17*(1+$AQ$30)</f>
        <v>120.16695918338515</v>
      </c>
      <c r="AO17" s="5">
        <f t="shared" si="18"/>
        <v>118.9652895915513</v>
      </c>
      <c r="AP17" s="5">
        <f t="shared" si="18"/>
        <v>117.77563669563578</v>
      </c>
      <c r="AQ17" s="5">
        <f t="shared" si="18"/>
        <v>116.59788032867942</v>
      </c>
      <c r="AR17" s="5">
        <f t="shared" si="18"/>
        <v>115.43190152539263</v>
      </c>
      <c r="AS17" s="5">
        <f t="shared" si="18"/>
        <v>114.2775825101387</v>
      </c>
      <c r="AT17" s="5">
        <f t="shared" si="18"/>
        <v>113.13480668503732</v>
      </c>
      <c r="AU17" s="5">
        <f t="shared" si="18"/>
        <v>112.00345861818694</v>
      </c>
      <c r="AV17" s="5">
        <f t="shared" si="18"/>
        <v>110.88342403200507</v>
      </c>
      <c r="AW17" s="5">
        <f t="shared" si="18"/>
        <v>109.77458979168502</v>
      </c>
      <c r="AX17" s="5">
        <f t="shared" si="18"/>
        <v>108.67684389376817</v>
      </c>
      <c r="AY17" s="5">
        <f t="shared" si="18"/>
        <v>107.59007545483048</v>
      </c>
      <c r="AZ17" s="5">
        <f t="shared" si="18"/>
        <v>106.51417470028218</v>
      </c>
      <c r="BA17" s="5">
        <f t="shared" si="18"/>
        <v>105.44903295327936</v>
      </c>
      <c r="BB17" s="5">
        <f t="shared" si="18"/>
        <v>104.39454262374656</v>
      </c>
      <c r="BC17" s="5">
        <f t="shared" si="18"/>
        <v>103.35059719750909</v>
      </c>
      <c r="BD17" s="5">
        <f t="shared" si="18"/>
        <v>102.317091225534</v>
      </c>
      <c r="BE17" s="5">
        <f t="shared" si="18"/>
        <v>101.29392031327866</v>
      </c>
      <c r="BF17" s="5">
        <f t="shared" si="18"/>
        <v>100.28098111014587</v>
      </c>
      <c r="BG17" s="5">
        <f t="shared" si="18"/>
        <v>99.278171299044416</v>
      </c>
      <c r="BH17" s="5">
        <f t="shared" si="18"/>
        <v>98.285389586053967</v>
      </c>
      <c r="BI17" s="5">
        <f t="shared" si="18"/>
        <v>97.302535690193423</v>
      </c>
      <c r="BJ17" s="5">
        <f t="shared" si="18"/>
        <v>96.329510333291495</v>
      </c>
      <c r="BK17" s="5">
        <f t="shared" si="18"/>
        <v>95.366215229958584</v>
      </c>
      <c r="BL17" s="5">
        <f t="shared" si="18"/>
        <v>94.412553077658998</v>
      </c>
      <c r="BM17" s="5">
        <f t="shared" si="18"/>
        <v>93.46842754688241</v>
      </c>
      <c r="BN17" s="5">
        <f t="shared" si="18"/>
        <v>92.533743271413584</v>
      </c>
      <c r="BO17" s="5">
        <f t="shared" si="18"/>
        <v>91.608405838699454</v>
      </c>
      <c r="BP17" s="5">
        <f t="shared" si="18"/>
        <v>90.692321780312454</v>
      </c>
      <c r="BQ17" s="5">
        <f t="shared" si="18"/>
        <v>89.785398562509329</v>
      </c>
      <c r="BR17" s="5">
        <f t="shared" si="18"/>
        <v>88.887544576884238</v>
      </c>
      <c r="BS17" s="5">
        <f t="shared" si="18"/>
        <v>87.998669131115392</v>
      </c>
      <c r="BT17" s="5">
        <f t="shared" si="18"/>
        <v>87.118682439804232</v>
      </c>
      <c r="BU17" s="5">
        <f t="shared" si="18"/>
        <v>86.247495615406194</v>
      </c>
      <c r="BV17" s="5">
        <f t="shared" si="18"/>
        <v>85.385020659252135</v>
      </c>
      <c r="BW17" s="5">
        <f t="shared" si="18"/>
        <v>84.531170452659609</v>
      </c>
      <c r="BX17" s="5">
        <f t="shared" si="18"/>
        <v>83.685858748133015</v>
      </c>
      <c r="BY17" s="5">
        <f t="shared" si="18"/>
        <v>82.849000160651684</v>
      </c>
      <c r="BZ17" s="5">
        <f t="shared" si="18"/>
        <v>82.020510159045173</v>
      </c>
      <c r="CA17" s="5">
        <f t="shared" si="18"/>
        <v>81.200305057454727</v>
      </c>
      <c r="CB17" s="5">
        <f t="shared" si="18"/>
        <v>80.388302006880181</v>
      </c>
      <c r="CC17" s="5">
        <f t="shared" si="18"/>
        <v>79.584418986811372</v>
      </c>
      <c r="CD17" s="5">
        <f t="shared" si="18"/>
        <v>78.788574796943251</v>
      </c>
      <c r="CE17" s="5">
        <f t="shared" si="18"/>
        <v>78.000689048973825</v>
      </c>
      <c r="CF17" s="5">
        <f t="shared" si="18"/>
        <v>77.220682158484081</v>
      </c>
      <c r="CG17" s="5">
        <f t="shared" si="18"/>
        <v>76.448475336899236</v>
      </c>
      <c r="CH17" s="5">
        <f t="shared" si="18"/>
        <v>75.683990583530246</v>
      </c>
      <c r="CI17" s="5">
        <f t="shared" si="18"/>
        <v>74.927150677694939</v>
      </c>
      <c r="CJ17" s="5">
        <f t="shared" si="18"/>
        <v>74.17787917091799</v>
      </c>
      <c r="CK17" s="5">
        <f t="shared" si="18"/>
        <v>73.43610037920881</v>
      </c>
      <c r="CL17" s="5">
        <f t="shared" si="18"/>
        <v>72.701739375416722</v>
      </c>
      <c r="CM17" s="5">
        <f t="shared" si="18"/>
        <v>71.974721981662555</v>
      </c>
      <c r="CN17" s="5">
        <f t="shared" si="18"/>
        <v>71.254974761845929</v>
      </c>
      <c r="CO17" s="5">
        <f t="shared" si="18"/>
        <v>70.542425014227476</v>
      </c>
      <c r="CP17" s="5">
        <f t="shared" si="18"/>
        <v>69.837000764085204</v>
      </c>
      <c r="CQ17" s="5">
        <f t="shared" si="18"/>
        <v>69.138630756444357</v>
      </c>
      <c r="CR17" s="5">
        <f t="shared" si="18"/>
        <v>68.447244448879914</v>
      </c>
      <c r="CS17" s="5">
        <f t="shared" si="18"/>
        <v>67.76277200439111</v>
      </c>
      <c r="CT17" s="5">
        <f t="shared" si="18"/>
        <v>67.085144284347194</v>
      </c>
      <c r="CU17" s="5">
        <f t="shared" si="18"/>
        <v>66.414292841503723</v>
      </c>
      <c r="CV17" s="5">
        <f t="shared" si="18"/>
        <v>65.750149913088691</v>
      </c>
      <c r="CW17" s="5">
        <f t="shared" si="18"/>
        <v>65.092648413957804</v>
      </c>
      <c r="CX17" s="5">
        <f t="shared" si="18"/>
        <v>64.441721929818229</v>
      </c>
      <c r="CY17" s="5">
        <f t="shared" si="18"/>
        <v>63.797304710520045</v>
      </c>
      <c r="CZ17" s="5">
        <f t="shared" ref="CZ17:FK17" si="19">CY17*(1+$AQ$30)</f>
        <v>63.159331663414847</v>
      </c>
      <c r="DA17" s="5">
        <f t="shared" si="19"/>
        <v>62.527738346780694</v>
      </c>
      <c r="DB17" s="5">
        <f t="shared" si="19"/>
        <v>61.902460963312883</v>
      </c>
      <c r="DC17" s="5">
        <f t="shared" si="19"/>
        <v>61.283436353679754</v>
      </c>
      <c r="DD17" s="5">
        <f t="shared" si="19"/>
        <v>60.670601990142956</v>
      </c>
      <c r="DE17" s="5">
        <f t="shared" si="19"/>
        <v>60.063895970241525</v>
      </c>
      <c r="DF17" s="5">
        <f t="shared" si="19"/>
        <v>59.46325701053911</v>
      </c>
      <c r="DG17" s="5">
        <f t="shared" si="19"/>
        <v>58.86862444043372</v>
      </c>
      <c r="DH17" s="5">
        <f t="shared" si="19"/>
        <v>58.279938196029384</v>
      </c>
      <c r="DI17" s="5">
        <f t="shared" si="19"/>
        <v>57.697138814069092</v>
      </c>
      <c r="DJ17" s="5">
        <f t="shared" si="19"/>
        <v>57.1201674259284</v>
      </c>
      <c r="DK17" s="5">
        <f t="shared" si="19"/>
        <v>56.548965751669115</v>
      </c>
      <c r="DL17" s="5">
        <f t="shared" si="19"/>
        <v>55.983476094152422</v>
      </c>
      <c r="DM17" s="5">
        <f t="shared" si="19"/>
        <v>55.423641333210895</v>
      </c>
      <c r="DN17" s="5">
        <f t="shared" si="19"/>
        <v>54.869404919878782</v>
      </c>
      <c r="DO17" s="5">
        <f t="shared" si="19"/>
        <v>54.320710870679996</v>
      </c>
      <c r="DP17" s="5">
        <f t="shared" si="19"/>
        <v>53.777503761973193</v>
      </c>
      <c r="DQ17" s="5">
        <f t="shared" si="19"/>
        <v>53.239728724353462</v>
      </c>
      <c r="DR17" s="5">
        <f t="shared" si="19"/>
        <v>52.707331437109929</v>
      </c>
      <c r="DS17" s="5">
        <f t="shared" si="19"/>
        <v>52.180258122738827</v>
      </c>
      <c r="DT17" s="5">
        <f t="shared" si="19"/>
        <v>51.658455541511437</v>
      </c>
      <c r="DU17" s="5">
        <f t="shared" si="19"/>
        <v>51.141870986096322</v>
      </c>
      <c r="DV17" s="5">
        <f t="shared" si="19"/>
        <v>50.63045227623536</v>
      </c>
      <c r="DW17" s="5">
        <f t="shared" si="19"/>
        <v>50.124147753473004</v>
      </c>
      <c r="DX17" s="5">
        <f t="shared" si="19"/>
        <v>49.62290627593827</v>
      </c>
      <c r="DY17" s="5">
        <f t="shared" si="19"/>
        <v>49.126677213178887</v>
      </c>
      <c r="DZ17" s="5">
        <f t="shared" si="19"/>
        <v>48.6354104410471</v>
      </c>
      <c r="EA17" s="5">
        <f t="shared" si="19"/>
        <v>48.149056336636626</v>
      </c>
      <c r="EB17" s="5">
        <f t="shared" si="19"/>
        <v>47.667565773270262</v>
      </c>
      <c r="EC17" s="5">
        <f t="shared" si="19"/>
        <v>47.190890115537556</v>
      </c>
      <c r="ED17" s="5">
        <f t="shared" si="19"/>
        <v>46.718981214382183</v>
      </c>
      <c r="EE17" s="5">
        <f t="shared" si="19"/>
        <v>46.251791402238361</v>
      </c>
      <c r="EF17" s="5">
        <f t="shared" si="19"/>
        <v>45.789273488215976</v>
      </c>
      <c r="EG17" s="5">
        <f t="shared" si="19"/>
        <v>45.331380753333818</v>
      </c>
      <c r="EH17" s="5">
        <f t="shared" si="19"/>
        <v>44.878066945800477</v>
      </c>
      <c r="EI17" s="5">
        <f t="shared" si="19"/>
        <v>44.429286276342474</v>
      </c>
      <c r="EJ17" s="5">
        <f t="shared" si="19"/>
        <v>43.984993413579048</v>
      </c>
      <c r="EK17" s="5">
        <f t="shared" si="19"/>
        <v>43.545143479443254</v>
      </c>
      <c r="EL17" s="5">
        <f t="shared" si="19"/>
        <v>43.109692044648824</v>
      </c>
      <c r="EM17" s="5">
        <f t="shared" si="19"/>
        <v>42.678595124202339</v>
      </c>
      <c r="EN17" s="5">
        <f t="shared" si="19"/>
        <v>42.251809172960314</v>
      </c>
      <c r="EO17" s="5">
        <f t="shared" si="19"/>
        <v>41.829291081230714</v>
      </c>
      <c r="EP17" s="5">
        <f t="shared" si="19"/>
        <v>41.410998170418409</v>
      </c>
      <c r="EQ17" s="5">
        <f t="shared" si="19"/>
        <v>40.996888188714223</v>
      </c>
      <c r="ER17" s="5">
        <f t="shared" si="19"/>
        <v>40.586919306827077</v>
      </c>
      <c r="ES17" s="5">
        <f t="shared" si="19"/>
        <v>40.181050113758808</v>
      </c>
      <c r="ET17" s="5">
        <f t="shared" si="19"/>
        <v>39.779239612621218</v>
      </c>
      <c r="EU17" s="5">
        <f t="shared" si="19"/>
        <v>39.381447216495005</v>
      </c>
      <c r="EV17" s="5">
        <f t="shared" si="19"/>
        <v>38.987632744330057</v>
      </c>
      <c r="EW17" s="5">
        <f t="shared" si="19"/>
        <v>38.597756416886753</v>
      </c>
      <c r="EX17" s="5">
        <f t="shared" si="19"/>
        <v>38.211778852717885</v>
      </c>
      <c r="EY17" s="5">
        <f t="shared" si="19"/>
        <v>37.829661064190702</v>
      </c>
      <c r="EZ17" s="5">
        <f t="shared" si="19"/>
        <v>37.451364453548798</v>
      </c>
      <c r="FA17" s="5">
        <f t="shared" si="19"/>
        <v>37.076850809013308</v>
      </c>
      <c r="FB17" s="5">
        <f t="shared" si="19"/>
        <v>36.706082300923178</v>
      </c>
      <c r="FC17" s="5">
        <f t="shared" si="19"/>
        <v>36.339021477913946</v>
      </c>
      <c r="FD17" s="5">
        <f t="shared" si="19"/>
        <v>35.975631263134808</v>
      </c>
      <c r="FE17" s="5">
        <f t="shared" si="19"/>
        <v>35.615874950503461</v>
      </c>
      <c r="FF17" s="5">
        <f t="shared" si="19"/>
        <v>35.259716200998426</v>
      </c>
      <c r="FG17" s="5">
        <f t="shared" si="19"/>
        <v>34.907119038988441</v>
      </c>
      <c r="FH17" s="5">
        <f t="shared" si="19"/>
        <v>34.558047848598555</v>
      </c>
      <c r="FI17" s="5">
        <f t="shared" si="19"/>
        <v>34.21246737011257</v>
      </c>
      <c r="FJ17" s="5">
        <f t="shared" si="19"/>
        <v>33.870342696411441</v>
      </c>
      <c r="FK17" s="5">
        <f t="shared" si="19"/>
        <v>33.531639269447325</v>
      </c>
      <c r="FL17" s="5">
        <f t="shared" ref="FL17:HW17" si="20">FK17*(1+$AQ$30)</f>
        <v>33.196322876752852</v>
      </c>
      <c r="FM17" s="5">
        <f t="shared" si="20"/>
        <v>32.864359647985324</v>
      </c>
      <c r="FN17" s="5">
        <f t="shared" si="20"/>
        <v>32.535716051505467</v>
      </c>
      <c r="FO17" s="5">
        <f t="shared" si="20"/>
        <v>32.210358890990413</v>
      </c>
      <c r="FP17" s="5">
        <f t="shared" si="20"/>
        <v>31.888255302080509</v>
      </c>
      <c r="FQ17" s="5">
        <f t="shared" si="20"/>
        <v>31.569372749059703</v>
      </c>
      <c r="FR17" s="5">
        <f t="shared" si="20"/>
        <v>31.253679021569106</v>
      </c>
      <c r="FS17" s="5">
        <f t="shared" si="20"/>
        <v>30.941142231353414</v>
      </c>
      <c r="FT17" s="5">
        <f t="shared" si="20"/>
        <v>30.63173080903988</v>
      </c>
      <c r="FU17" s="5">
        <f t="shared" si="20"/>
        <v>30.32541350094948</v>
      </c>
      <c r="FV17" s="5">
        <f t="shared" si="20"/>
        <v>30.022159365939984</v>
      </c>
      <c r="FW17" s="5">
        <f t="shared" si="20"/>
        <v>29.721937772280583</v>
      </c>
      <c r="FX17" s="5">
        <f t="shared" si="20"/>
        <v>29.424718394557775</v>
      </c>
      <c r="FY17" s="5">
        <f t="shared" si="20"/>
        <v>29.130471210612196</v>
      </c>
      <c r="FZ17" s="5">
        <f t="shared" si="20"/>
        <v>28.839166498506074</v>
      </c>
      <c r="GA17" s="5">
        <f t="shared" si="20"/>
        <v>28.550774833521015</v>
      </c>
      <c r="GB17" s="5">
        <f t="shared" si="20"/>
        <v>28.265267085185805</v>
      </c>
      <c r="GC17" s="5">
        <f t="shared" si="20"/>
        <v>27.982614414333945</v>
      </c>
      <c r="GD17" s="5">
        <f t="shared" si="20"/>
        <v>27.702788270190606</v>
      </c>
      <c r="GE17" s="5">
        <f t="shared" si="20"/>
        <v>27.425760387488701</v>
      </c>
      <c r="GF17" s="5">
        <f t="shared" si="20"/>
        <v>27.151502783613815</v>
      </c>
      <c r="GG17" s="5">
        <f t="shared" si="20"/>
        <v>26.879987755777677</v>
      </c>
      <c r="GH17" s="5">
        <f t="shared" si="20"/>
        <v>26.611187878219901</v>
      </c>
      <c r="GI17" s="5">
        <f t="shared" si="20"/>
        <v>26.345075999437704</v>
      </c>
      <c r="GJ17" s="5">
        <f t="shared" si="20"/>
        <v>26.081625239443326</v>
      </c>
      <c r="GK17" s="5">
        <f t="shared" si="20"/>
        <v>25.820808987048892</v>
      </c>
      <c r="GL17" s="5">
        <f t="shared" si="20"/>
        <v>25.562600897178402</v>
      </c>
      <c r="GM17" s="5">
        <f t="shared" si="20"/>
        <v>25.306974888206618</v>
      </c>
      <c r="GN17" s="5">
        <f t="shared" si="20"/>
        <v>25.053905139324552</v>
      </c>
      <c r="GO17" s="5">
        <f t="shared" si="20"/>
        <v>24.803366087931305</v>
      </c>
      <c r="GP17" s="5">
        <f t="shared" si="20"/>
        <v>24.555332427051994</v>
      </c>
      <c r="GQ17" s="5">
        <f t="shared" si="20"/>
        <v>24.309779102781473</v>
      </c>
      <c r="GR17" s="5">
        <f t="shared" si="20"/>
        <v>24.066681311753658</v>
      </c>
      <c r="GS17" s="5">
        <f t="shared" si="20"/>
        <v>23.826014498636123</v>
      </c>
      <c r="GT17" s="5">
        <f t="shared" si="20"/>
        <v>23.58775435364976</v>
      </c>
      <c r="GU17" s="5">
        <f t="shared" si="20"/>
        <v>23.351876810113264</v>
      </c>
      <c r="GV17" s="5">
        <f t="shared" si="20"/>
        <v>23.118358042012133</v>
      </c>
      <c r="GW17" s="5">
        <f t="shared" si="20"/>
        <v>22.887174461592011</v>
      </c>
      <c r="GX17" s="5">
        <f t="shared" si="20"/>
        <v>22.658302716976092</v>
      </c>
      <c r="GY17" s="5">
        <f t="shared" si="20"/>
        <v>22.431719689806332</v>
      </c>
      <c r="GZ17" s="5">
        <f t="shared" si="20"/>
        <v>22.207402492908269</v>
      </c>
      <c r="HA17" s="5">
        <f t="shared" si="20"/>
        <v>21.985328467979187</v>
      </c>
      <c r="HB17" s="5">
        <f t="shared" si="20"/>
        <v>21.765475183299394</v>
      </c>
      <c r="HC17" s="5">
        <f t="shared" si="20"/>
        <v>21.547820431466398</v>
      </c>
      <c r="HD17" s="5">
        <f t="shared" si="20"/>
        <v>21.332342227151734</v>
      </c>
      <c r="HE17" s="5">
        <f t="shared" si="20"/>
        <v>21.119018804880216</v>
      </c>
      <c r="HF17" s="5">
        <f t="shared" si="20"/>
        <v>20.907828616831413</v>
      </c>
      <c r="HG17" s="5">
        <f t="shared" si="20"/>
        <v>20.698750330663099</v>
      </c>
      <c r="HH17" s="5">
        <f t="shared" si="20"/>
        <v>20.491762827356467</v>
      </c>
      <c r="HI17" s="5">
        <f t="shared" si="20"/>
        <v>20.286845199082901</v>
      </c>
      <c r="HJ17" s="5">
        <f t="shared" si="20"/>
        <v>20.083976747092073</v>
      </c>
      <c r="HK17" s="5">
        <f t="shared" si="20"/>
        <v>19.883136979621153</v>
      </c>
      <c r="HL17" s="5">
        <f t="shared" si="20"/>
        <v>19.684305609824939</v>
      </c>
      <c r="HM17" s="5">
        <f t="shared" si="20"/>
        <v>19.48746255372669</v>
      </c>
      <c r="HN17" s="5">
        <f t="shared" si="20"/>
        <v>19.292587928189423</v>
      </c>
      <c r="HO17" s="5">
        <f t="shared" si="20"/>
        <v>19.099662048907529</v>
      </c>
      <c r="HP17" s="5">
        <f t="shared" si="20"/>
        <v>18.908665428418452</v>
      </c>
      <c r="HQ17" s="5">
        <f t="shared" si="20"/>
        <v>18.719578774134266</v>
      </c>
      <c r="HR17" s="5">
        <f t="shared" si="20"/>
        <v>18.532382986392925</v>
      </c>
      <c r="HS17" s="5">
        <f t="shared" si="20"/>
        <v>18.347059156528996</v>
      </c>
      <c r="HT17" s="5">
        <f t="shared" si="20"/>
        <v>18.163588564963707</v>
      </c>
      <c r="HU17" s="5">
        <f t="shared" si="20"/>
        <v>17.98195267931407</v>
      </c>
      <c r="HV17" s="5">
        <f t="shared" si="20"/>
        <v>17.802133152520927</v>
      </c>
      <c r="HW17" s="5">
        <f t="shared" si="20"/>
        <v>17.624111820995719</v>
      </c>
      <c r="HX17" s="5">
        <f t="shared" ref="HX17:KI17" si="21">HW17*(1+$AQ$30)</f>
        <v>17.44787070278576</v>
      </c>
      <c r="HY17" s="5">
        <f t="shared" si="21"/>
        <v>17.273391995757901</v>
      </c>
      <c r="HZ17" s="5">
        <f t="shared" si="21"/>
        <v>17.100658075800322</v>
      </c>
      <c r="IA17" s="5">
        <f t="shared" si="21"/>
        <v>16.929651495042318</v>
      </c>
      <c r="IB17" s="5">
        <f t="shared" si="21"/>
        <v>16.760354980091893</v>
      </c>
      <c r="IC17" s="5">
        <f t="shared" si="21"/>
        <v>16.592751430290974</v>
      </c>
      <c r="ID17" s="5">
        <f t="shared" si="21"/>
        <v>16.426823915988063</v>
      </c>
      <c r="IE17" s="5">
        <f t="shared" si="21"/>
        <v>16.262555676828182</v>
      </c>
      <c r="IF17" s="5">
        <f t="shared" si="21"/>
        <v>16.099930120059899</v>
      </c>
      <c r="IG17" s="5">
        <f t="shared" si="21"/>
        <v>15.9389308188593</v>
      </c>
      <c r="IH17" s="5">
        <f t="shared" si="21"/>
        <v>15.779541510670706</v>
      </c>
      <c r="II17" s="5">
        <f t="shared" si="21"/>
        <v>15.621746095563999</v>
      </c>
      <c r="IJ17" s="5">
        <f t="shared" si="21"/>
        <v>15.46552863460836</v>
      </c>
      <c r="IK17" s="5">
        <f t="shared" si="21"/>
        <v>15.310873348262275</v>
      </c>
      <c r="IL17" s="5">
        <f t="shared" si="21"/>
        <v>15.157764614779651</v>
      </c>
      <c r="IM17" s="5">
        <f t="shared" si="21"/>
        <v>15.006186968631855</v>
      </c>
      <c r="IN17" s="5">
        <f t="shared" si="21"/>
        <v>14.856125098945537</v>
      </c>
      <c r="IO17" s="5">
        <f t="shared" si="21"/>
        <v>14.707563847956081</v>
      </c>
      <c r="IP17" s="5">
        <f t="shared" si="21"/>
        <v>14.560488209476519</v>
      </c>
      <c r="IQ17" s="5">
        <f t="shared" si="21"/>
        <v>14.414883327381753</v>
      </c>
      <c r="IR17" s="5">
        <f t="shared" si="21"/>
        <v>14.270734494107936</v>
      </c>
      <c r="IS17" s="5">
        <f t="shared" si="21"/>
        <v>14.128027149166856</v>
      </c>
      <c r="IT17" s="5">
        <f t="shared" si="21"/>
        <v>13.986746877675188</v>
      </c>
      <c r="IU17" s="5">
        <f t="shared" si="21"/>
        <v>13.846879408898436</v>
      </c>
      <c r="IV17" s="5">
        <f t="shared" si="21"/>
        <v>13.708410614809452</v>
      </c>
      <c r="IW17" s="5">
        <f t="shared" si="21"/>
        <v>13.571326508661357</v>
      </c>
      <c r="IX17" s="5">
        <f t="shared" si="21"/>
        <v>13.435613243574744</v>
      </c>
      <c r="IY17" s="5">
        <f t="shared" si="21"/>
        <v>13.301257111138996</v>
      </c>
      <c r="IZ17" s="5">
        <f t="shared" si="21"/>
        <v>13.168244540027606</v>
      </c>
      <c r="JA17" s="5">
        <f t="shared" si="21"/>
        <v>13.03656209462733</v>
      </c>
      <c r="JB17" s="5">
        <f t="shared" si="21"/>
        <v>12.906196473681057</v>
      </c>
      <c r="JC17" s="5">
        <f t="shared" si="21"/>
        <v>12.777134508944245</v>
      </c>
      <c r="JD17" s="5">
        <f t="shared" si="21"/>
        <v>12.649363163854803</v>
      </c>
      <c r="JE17" s="5">
        <f t="shared" si="21"/>
        <v>12.522869532216255</v>
      </c>
      <c r="JF17" s="5">
        <f t="shared" si="21"/>
        <v>12.397640836894093</v>
      </c>
      <c r="JG17" s="5">
        <f t="shared" si="21"/>
        <v>12.273664428525151</v>
      </c>
      <c r="JH17" s="5">
        <f t="shared" si="21"/>
        <v>12.150927784239899</v>
      </c>
      <c r="JI17" s="5">
        <f t="shared" si="21"/>
        <v>12.0294185063975</v>
      </c>
      <c r="JJ17" s="5">
        <f t="shared" si="21"/>
        <v>11.909124321333525</v>
      </c>
      <c r="JK17" s="5">
        <f t="shared" si="21"/>
        <v>11.790033078120191</v>
      </c>
      <c r="JL17" s="5">
        <f t="shared" si="21"/>
        <v>11.672132747338988</v>
      </c>
      <c r="JM17" s="5">
        <f t="shared" si="21"/>
        <v>11.555411419865598</v>
      </c>
      <c r="JN17" s="5">
        <f t="shared" si="21"/>
        <v>11.439857305666942</v>
      </c>
      <c r="JO17" s="5">
        <f t="shared" si="21"/>
        <v>11.325458732610272</v>
      </c>
      <c r="JP17" s="5">
        <f t="shared" si="21"/>
        <v>11.21220414528417</v>
      </c>
      <c r="JQ17" s="5">
        <f t="shared" si="21"/>
        <v>11.100082103831328</v>
      </c>
      <c r="JR17" s="5">
        <f t="shared" si="21"/>
        <v>10.989081282793014</v>
      </c>
      <c r="JS17" s="5">
        <f t="shared" si="21"/>
        <v>10.879190469965085</v>
      </c>
      <c r="JT17" s="5">
        <f t="shared" si="21"/>
        <v>10.770398565265435</v>
      </c>
      <c r="JU17" s="5">
        <f t="shared" si="21"/>
        <v>10.662694579612781</v>
      </c>
      <c r="JV17" s="5">
        <f t="shared" si="21"/>
        <v>10.556067633816653</v>
      </c>
      <c r="JW17" s="5">
        <f t="shared" si="21"/>
        <v>10.450506957478487</v>
      </c>
      <c r="JX17" s="5">
        <f t="shared" si="21"/>
        <v>10.346001887903702</v>
      </c>
      <c r="JY17" s="5">
        <f t="shared" si="21"/>
        <v>10.242541869024665</v>
      </c>
      <c r="JZ17" s="5">
        <f t="shared" si="21"/>
        <v>10.140116450334418</v>
      </c>
      <c r="KA17" s="5">
        <f t="shared" si="21"/>
        <v>10.038715285831074</v>
      </c>
      <c r="KB17" s="5">
        <f t="shared" si="21"/>
        <v>9.9383281329727637</v>
      </c>
      <c r="KC17" s="5">
        <f t="shared" si="21"/>
        <v>9.8389448516430367</v>
      </c>
      <c r="KD17" s="5">
        <f t="shared" si="21"/>
        <v>9.7405554031266064</v>
      </c>
      <c r="KE17" s="5">
        <f t="shared" si="21"/>
        <v>9.6431498490953409</v>
      </c>
      <c r="KF17" s="5">
        <f t="shared" si="21"/>
        <v>9.5467183506043867</v>
      </c>
      <c r="KG17" s="5">
        <f t="shared" si="21"/>
        <v>9.4512511670983432</v>
      </c>
      <c r="KH17" s="5">
        <f t="shared" si="21"/>
        <v>9.3567386554273604</v>
      </c>
      <c r="KI17" s="5">
        <f t="shared" si="21"/>
        <v>9.2631712688730872</v>
      </c>
      <c r="KJ17" s="5">
        <f t="shared" ref="KJ17:MU17" si="22">KI17*(1+$AQ$30)</f>
        <v>9.170539556184357</v>
      </c>
      <c r="KK17" s="5">
        <f t="shared" si="22"/>
        <v>9.0788341606225131</v>
      </c>
      <c r="KL17" s="5">
        <f t="shared" si="22"/>
        <v>8.9880458190162873</v>
      </c>
      <c r="KM17" s="5">
        <f t="shared" si="22"/>
        <v>8.8981653608261251</v>
      </c>
      <c r="KN17" s="5">
        <f t="shared" si="22"/>
        <v>8.8091837072178638</v>
      </c>
      <c r="KO17" s="5">
        <f t="shared" si="22"/>
        <v>8.7210918701456848</v>
      </c>
      <c r="KP17" s="5">
        <f t="shared" si="22"/>
        <v>8.6338809514442278</v>
      </c>
      <c r="KQ17" s="5">
        <f t="shared" si="22"/>
        <v>8.5475421419297852</v>
      </c>
      <c r="KR17" s="5">
        <f t="shared" si="22"/>
        <v>8.4620667205104869</v>
      </c>
      <c r="KS17" s="5">
        <f t="shared" si="22"/>
        <v>8.3774460533053823</v>
      </c>
      <c r="KT17" s="5">
        <f t="shared" si="22"/>
        <v>8.2936715927723288</v>
      </c>
      <c r="KU17" s="5">
        <f t="shared" si="22"/>
        <v>8.2107348768446062</v>
      </c>
      <c r="KV17" s="5">
        <f t="shared" si="22"/>
        <v>8.1286275280761604</v>
      </c>
      <c r="KW17" s="5">
        <f t="shared" si="22"/>
        <v>8.0473412527953982</v>
      </c>
      <c r="KX17" s="5">
        <f t="shared" si="22"/>
        <v>7.9668678402674438</v>
      </c>
      <c r="KY17" s="5">
        <f t="shared" si="22"/>
        <v>7.8871991618647694</v>
      </c>
      <c r="KZ17" s="5">
        <f t="shared" si="22"/>
        <v>7.8083271702461214</v>
      </c>
      <c r="LA17" s="5">
        <f t="shared" si="22"/>
        <v>7.7302438985436606</v>
      </c>
      <c r="LB17" s="5">
        <f t="shared" si="22"/>
        <v>7.6529414595582237</v>
      </c>
      <c r="LC17" s="5">
        <f t="shared" si="22"/>
        <v>7.5764120449626411</v>
      </c>
      <c r="LD17" s="5">
        <f t="shared" si="22"/>
        <v>7.5006479245130144</v>
      </c>
      <c r="LE17" s="5">
        <f t="shared" si="22"/>
        <v>7.4256414452678845</v>
      </c>
      <c r="LF17" s="5">
        <f t="shared" si="22"/>
        <v>7.351385030815206</v>
      </c>
      <c r="LG17" s="5">
        <f t="shared" si="22"/>
        <v>7.2778711805070539</v>
      </c>
      <c r="LH17" s="5">
        <f t="shared" si="22"/>
        <v>7.2050924687019835</v>
      </c>
      <c r="LI17" s="5">
        <f t="shared" si="22"/>
        <v>7.1330415440149633</v>
      </c>
      <c r="LJ17" s="5">
        <f t="shared" si="22"/>
        <v>7.0617111285748138</v>
      </c>
      <c r="LK17" s="5">
        <f t="shared" si="22"/>
        <v>6.9910940172890657</v>
      </c>
      <c r="LL17" s="5">
        <f t="shared" si="22"/>
        <v>6.9211830771161749</v>
      </c>
      <c r="LM17" s="5">
        <f t="shared" si="22"/>
        <v>6.8519712463450126</v>
      </c>
      <c r="LN17" s="5">
        <f t="shared" si="22"/>
        <v>6.7834515338815624</v>
      </c>
      <c r="LO17" s="5">
        <f t="shared" si="22"/>
        <v>6.7156170185427468</v>
      </c>
      <c r="LP17" s="5">
        <f t="shared" si="22"/>
        <v>6.6484608483573195</v>
      </c>
      <c r="LQ17" s="5">
        <f t="shared" si="22"/>
        <v>6.5819762398737467</v>
      </c>
      <c r="LR17" s="5">
        <f t="shared" si="22"/>
        <v>6.5161564774750094</v>
      </c>
      <c r="LS17" s="5">
        <f t="shared" si="22"/>
        <v>6.450994912700259</v>
      </c>
      <c r="LT17" s="5">
        <f t="shared" si="22"/>
        <v>6.3864849635732561</v>
      </c>
      <c r="LU17" s="5">
        <f t="shared" si="22"/>
        <v>6.3226201139375231</v>
      </c>
      <c r="LV17" s="5">
        <f t="shared" si="22"/>
        <v>6.2593939127981475</v>
      </c>
      <c r="LW17" s="5">
        <f t="shared" si="22"/>
        <v>6.1967999736701662</v>
      </c>
      <c r="LX17" s="5">
        <f t="shared" si="22"/>
        <v>6.1348319739334647</v>
      </c>
      <c r="LY17" s="5">
        <f t="shared" si="22"/>
        <v>6.0734836541941304</v>
      </c>
      <c r="LZ17" s="5">
        <f t="shared" si="22"/>
        <v>6.0127488176521888</v>
      </c>
      <c r="MA17" s="5">
        <f t="shared" si="22"/>
        <v>5.9526213294756669</v>
      </c>
      <c r="MB17" s="5">
        <f t="shared" si="22"/>
        <v>5.89309511618091</v>
      </c>
      <c r="MC17" s="5">
        <f t="shared" si="22"/>
        <v>5.834164165019101</v>
      </c>
      <c r="MD17" s="5">
        <f t="shared" si="22"/>
        <v>5.7758225233689098</v>
      </c>
      <c r="ME17" s="5">
        <f t="shared" si="22"/>
        <v>5.7180642981352205</v>
      </c>
      <c r="MF17" s="5">
        <f t="shared" si="22"/>
        <v>5.6608836551538682</v>
      </c>
      <c r="MG17" s="5">
        <f t="shared" si="22"/>
        <v>5.6042748186023292</v>
      </c>
      <c r="MH17" s="5">
        <f t="shared" si="22"/>
        <v>5.5482320704163062</v>
      </c>
      <c r="MI17" s="5">
        <f t="shared" si="22"/>
        <v>5.4927497497121429</v>
      </c>
      <c r="MJ17" s="5">
        <f t="shared" si="22"/>
        <v>5.437822252215021</v>
      </c>
      <c r="MK17" s="5">
        <f t="shared" si="22"/>
        <v>5.3834440296928712</v>
      </c>
      <c r="ML17" s="5">
        <f t="shared" si="22"/>
        <v>5.3296095893959423</v>
      </c>
      <c r="MM17" s="5">
        <f t="shared" si="22"/>
        <v>5.2763134935019824</v>
      </c>
      <c r="MN17" s="5">
        <f t="shared" si="22"/>
        <v>5.2235503585669623</v>
      </c>
      <c r="MO17" s="5">
        <f t="shared" si="22"/>
        <v>5.1713148549812926</v>
      </c>
      <c r="MP17" s="5">
        <f t="shared" si="22"/>
        <v>5.1196017064314798</v>
      </c>
      <c r="MQ17" s="5">
        <f t="shared" si="22"/>
        <v>5.0684056893671654</v>
      </c>
      <c r="MR17" s="5">
        <f t="shared" si="22"/>
        <v>5.0177216324734939</v>
      </c>
      <c r="MS17" s="5">
        <f t="shared" si="22"/>
        <v>4.9675444161487592</v>
      </c>
      <c r="MT17" s="5">
        <f t="shared" si="22"/>
        <v>4.9178689719872715</v>
      </c>
      <c r="MU17" s="5">
        <f t="shared" si="22"/>
        <v>4.8686902822673988</v>
      </c>
      <c r="MV17" s="5">
        <f t="shared" ref="MV17:OX17" si="23">MU17*(1+$AQ$30)</f>
        <v>4.8200033794447243</v>
      </c>
      <c r="MW17" s="5">
        <f t="shared" si="23"/>
        <v>4.7718033456502766</v>
      </c>
      <c r="MX17" s="5">
        <f t="shared" si="23"/>
        <v>4.7240853121937736</v>
      </c>
      <c r="MY17" s="5">
        <f t="shared" si="23"/>
        <v>4.6768444590718357</v>
      </c>
      <c r="MZ17" s="5">
        <f t="shared" si="23"/>
        <v>4.6300760144811175</v>
      </c>
      <c r="NA17" s="5">
        <f t="shared" si="23"/>
        <v>4.5837752543363059</v>
      </c>
      <c r="NB17" s="5">
        <f t="shared" si="23"/>
        <v>4.5379375017929426</v>
      </c>
      <c r="NC17" s="5">
        <f t="shared" si="23"/>
        <v>4.4925581267750134</v>
      </c>
      <c r="ND17" s="5">
        <f t="shared" si="23"/>
        <v>4.4476325455072629</v>
      </c>
      <c r="NE17" s="5">
        <f t="shared" si="23"/>
        <v>4.4031562200521899</v>
      </c>
      <c r="NF17" s="5">
        <f t="shared" si="23"/>
        <v>4.3591246578516678</v>
      </c>
      <c r="NG17" s="5">
        <f t="shared" si="23"/>
        <v>4.3155334112731509</v>
      </c>
      <c r="NH17" s="5">
        <f t="shared" si="23"/>
        <v>4.2723780771604192</v>
      </c>
      <c r="NI17" s="5">
        <f t="shared" si="23"/>
        <v>4.2296542963888148</v>
      </c>
      <c r="NJ17" s="5">
        <f t="shared" si="23"/>
        <v>4.1873577534249264</v>
      </c>
      <c r="NK17" s="5">
        <f t="shared" si="23"/>
        <v>4.1454841758906769</v>
      </c>
      <c r="NL17" s="5">
        <f t="shared" si="23"/>
        <v>4.10402933413177</v>
      </c>
      <c r="NM17" s="5">
        <f t="shared" si="23"/>
        <v>4.0629890407904519</v>
      </c>
      <c r="NN17" s="5">
        <f t="shared" si="23"/>
        <v>4.0223591503825471</v>
      </c>
      <c r="NO17" s="5">
        <f t="shared" si="23"/>
        <v>3.9821355588787215</v>
      </c>
      <c r="NP17" s="5">
        <f t="shared" si="23"/>
        <v>3.9423142032899343</v>
      </c>
      <c r="NQ17" s="5">
        <f t="shared" si="23"/>
        <v>3.9028910612570349</v>
      </c>
      <c r="NR17" s="5">
        <f t="shared" si="23"/>
        <v>3.8638621506444646</v>
      </c>
      <c r="NS17" s="5">
        <f t="shared" si="23"/>
        <v>3.8252235291380199</v>
      </c>
      <c r="NT17" s="5">
        <f t="shared" si="23"/>
        <v>3.7869712938466398</v>
      </c>
      <c r="NU17" s="5">
        <f t="shared" si="23"/>
        <v>3.7491015809081731</v>
      </c>
      <c r="NV17" s="5">
        <f t="shared" si="23"/>
        <v>3.7116105650990914</v>
      </c>
      <c r="NW17" s="5">
        <f t="shared" si="23"/>
        <v>3.6744944594481006</v>
      </c>
      <c r="NX17" s="5">
        <f t="shared" si="23"/>
        <v>3.6377495148536196</v>
      </c>
      <c r="NY17" s="5">
        <f t="shared" si="23"/>
        <v>3.6013720197050834</v>
      </c>
      <c r="NZ17" s="5">
        <f t="shared" si="23"/>
        <v>3.5653582995080324</v>
      </c>
      <c r="OA17" s="5">
        <f t="shared" si="23"/>
        <v>3.5297047165129523</v>
      </c>
      <c r="OB17" s="5">
        <f t="shared" si="23"/>
        <v>3.4944076693478228</v>
      </c>
      <c r="OC17" s="5">
        <f t="shared" si="23"/>
        <v>3.4594635926543447</v>
      </c>
      <c r="OD17" s="5">
        <f t="shared" si="23"/>
        <v>3.424868956727801</v>
      </c>
      <c r="OE17" s="5">
        <f t="shared" si="23"/>
        <v>3.3906202671605228</v>
      </c>
      <c r="OF17" s="5">
        <f t="shared" si="23"/>
        <v>3.3567140644889175</v>
      </c>
      <c r="OG17" s="5">
        <f t="shared" si="23"/>
        <v>3.3231469238440283</v>
      </c>
      <c r="OH17" s="5">
        <f t="shared" si="23"/>
        <v>3.289915454605588</v>
      </c>
      <c r="OI17" s="5">
        <f t="shared" si="23"/>
        <v>3.257016300059532</v>
      </c>
      <c r="OJ17" s="5">
        <f t="shared" si="23"/>
        <v>3.2244461370589366</v>
      </c>
      <c r="OK17" s="5">
        <f t="shared" si="23"/>
        <v>3.1922016756883473</v>
      </c>
      <c r="OL17" s="5">
        <f t="shared" si="23"/>
        <v>3.1602796589314637</v>
      </c>
      <c r="OM17" s="5">
        <f t="shared" si="23"/>
        <v>3.1286768623421488</v>
      </c>
      <c r="ON17" s="5">
        <f t="shared" si="23"/>
        <v>3.0973900937187273</v>
      </c>
      <c r="OO17" s="5">
        <f t="shared" si="23"/>
        <v>3.0664161927815399</v>
      </c>
      <c r="OP17" s="5">
        <f t="shared" si="23"/>
        <v>3.0357520308537245</v>
      </c>
      <c r="OQ17" s="5">
        <f t="shared" si="23"/>
        <v>3.0053945105451874</v>
      </c>
      <c r="OR17" s="5">
        <f t="shared" si="23"/>
        <v>2.9753405654397356</v>
      </c>
      <c r="OS17" s="5">
        <f t="shared" si="23"/>
        <v>2.945587159785338</v>
      </c>
      <c r="OT17" s="5">
        <f t="shared" si="23"/>
        <v>2.9161312881874846</v>
      </c>
      <c r="OU17" s="5">
        <f t="shared" si="23"/>
        <v>2.8869699753056097</v>
      </c>
      <c r="OV17" s="5">
        <f t="shared" si="23"/>
        <v>2.8581002755525535</v>
      </c>
      <c r="OW17" s="5">
        <f t="shared" si="23"/>
        <v>2.829519272797028</v>
      </c>
      <c r="OX17" s="5">
        <f t="shared" si="23"/>
        <v>2.8012240800690575</v>
      </c>
    </row>
    <row r="18" spans="2:414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2:414" x14ac:dyDescent="0.2">
      <c r="B19" t="s">
        <v>44</v>
      </c>
      <c r="C19" s="5">
        <f t="shared" ref="C19:T19" si="24">C17/C20</f>
        <v>0.28699999999999964</v>
      </c>
      <c r="D19" s="5">
        <f t="shared" si="24"/>
        <v>-9.6039603960395695E-2</v>
      </c>
      <c r="E19" s="5">
        <f t="shared" si="24"/>
        <v>0.20396039603960392</v>
      </c>
      <c r="F19" s="5">
        <f t="shared" si="24"/>
        <v>-0.36138613861386087</v>
      </c>
      <c r="G19" s="5">
        <f t="shared" si="24"/>
        <v>-0.35490196078431324</v>
      </c>
      <c r="H19" s="5">
        <f t="shared" si="24"/>
        <v>0.5886922320550636</v>
      </c>
      <c r="I19" s="5">
        <f t="shared" si="24"/>
        <v>0.86176470588235221</v>
      </c>
      <c r="J19" s="5">
        <f t="shared" si="24"/>
        <v>0.23970588235294069</v>
      </c>
      <c r="K19" s="5">
        <f t="shared" si="24"/>
        <v>-0.34215686274509693</v>
      </c>
      <c r="L19" s="5">
        <f t="shared" si="24"/>
        <v>0.78787878787878862</v>
      </c>
      <c r="M19" s="5">
        <f t="shared" si="24"/>
        <v>0.57992202729044973</v>
      </c>
      <c r="N19" s="5">
        <f t="shared" si="24"/>
        <v>0.91085271317829264</v>
      </c>
      <c r="O19" s="5">
        <f t="shared" si="24"/>
        <v>0.56509161041465816</v>
      </c>
      <c r="P19" s="5">
        <f t="shared" si="24"/>
        <v>1.6504854368932038</v>
      </c>
      <c r="Q19" s="5">
        <f t="shared" si="24"/>
        <v>1.8723404255319136</v>
      </c>
      <c r="R19" s="5">
        <f t="shared" si="24"/>
        <v>1.6352380952380945</v>
      </c>
      <c r="S19" s="5">
        <f t="shared" si="24"/>
        <v>1.6928282733339599</v>
      </c>
      <c r="T19" s="5">
        <f t="shared" si="24"/>
        <v>2.2530312999342059</v>
      </c>
      <c r="U19" s="5">
        <f t="shared" ref="U19" si="25">U17/U20</f>
        <v>2.0819625904690282</v>
      </c>
      <c r="V19" s="5"/>
      <c r="X19" s="5">
        <f>X17/X20</f>
        <v>3.0693069306930085E-2</v>
      </c>
      <c r="Y19" s="5">
        <f>Y17/Y20</f>
        <v>1.3335294117647059</v>
      </c>
      <c r="Z19" s="5">
        <f>Z17/Z20</f>
        <v>1.9302325581395374</v>
      </c>
      <c r="AA19" s="5">
        <f>AA17/AA20</f>
        <v>5.8238095238095244</v>
      </c>
      <c r="AB19" s="5">
        <f>AB17/AB20</f>
        <v>8.0680476190476185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2:414" x14ac:dyDescent="0.2">
      <c r="B20" t="s">
        <v>5</v>
      </c>
      <c r="C20" s="5">
        <v>10</v>
      </c>
      <c r="D20" s="5">
        <v>10.1</v>
      </c>
      <c r="E20" s="5">
        <v>10.1</v>
      </c>
      <c r="F20" s="5">
        <v>10.1</v>
      </c>
      <c r="G20" s="5">
        <v>10.199999999999999</v>
      </c>
      <c r="H20" s="5">
        <v>10.17</v>
      </c>
      <c r="I20" s="5">
        <v>10.199999999999999</v>
      </c>
      <c r="J20" s="5">
        <v>10.199999999999999</v>
      </c>
      <c r="K20" s="5">
        <v>10.199999999999999</v>
      </c>
      <c r="L20" s="5">
        <v>10.23</v>
      </c>
      <c r="M20" s="5">
        <v>10.26</v>
      </c>
      <c r="N20" s="5">
        <v>10.32</v>
      </c>
      <c r="O20" s="5">
        <v>10.37</v>
      </c>
      <c r="P20" s="5">
        <v>10.3</v>
      </c>
      <c r="Q20" s="5">
        <v>10.34</v>
      </c>
      <c r="R20" s="5">
        <v>10.5</v>
      </c>
      <c r="S20" s="5">
        <v>10.638999999999999</v>
      </c>
      <c r="T20" s="5">
        <v>10.638999999999999</v>
      </c>
      <c r="U20" s="5">
        <v>10.638999999999999</v>
      </c>
      <c r="X20" s="5">
        <f>F20</f>
        <v>10.1</v>
      </c>
      <c r="Y20" s="5">
        <f>J20</f>
        <v>10.199999999999999</v>
      </c>
      <c r="Z20" s="5">
        <f>N20</f>
        <v>10.32</v>
      </c>
      <c r="AA20" s="5">
        <f>R20</f>
        <v>10.5</v>
      </c>
      <c r="AB20" s="5">
        <v>10.5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2" spans="2:414" x14ac:dyDescent="0.2">
      <c r="B22" t="s">
        <v>46</v>
      </c>
      <c r="C22" s="8">
        <f>C9/C7</f>
        <v>0.24517466900622106</v>
      </c>
      <c r="D22" s="8">
        <f t="shared" ref="D22:S22" si="26">D9/D7</f>
        <v>0.21042304371713369</v>
      </c>
      <c r="E22" s="8">
        <f t="shared" si="26"/>
        <v>0.22985458343375914</v>
      </c>
      <c r="F22" s="8">
        <f t="shared" si="26"/>
        <v>0.21143154968728287</v>
      </c>
      <c r="G22" s="8">
        <f t="shared" si="26"/>
        <v>0.24158492017695715</v>
      </c>
      <c r="H22" s="8">
        <f t="shared" si="26"/>
        <v>0.26219361228026733</v>
      </c>
      <c r="I22" s="8">
        <f t="shared" si="26"/>
        <v>0.26941923046027788</v>
      </c>
      <c r="J22" s="8">
        <f t="shared" si="26"/>
        <v>0.2529923361749763</v>
      </c>
      <c r="K22" s="8">
        <f t="shared" si="26"/>
        <v>0.21934026208766388</v>
      </c>
      <c r="L22" s="8">
        <f t="shared" si="26"/>
        <v>0.24657632982557307</v>
      </c>
      <c r="M22" s="8">
        <f t="shared" si="26"/>
        <v>0.24476047904191625</v>
      </c>
      <c r="N22" s="8">
        <f t="shared" si="26"/>
        <v>0.26688867745004746</v>
      </c>
      <c r="O22" s="8">
        <f t="shared" si="26"/>
        <v>0.24957940165313439</v>
      </c>
      <c r="P22" s="8">
        <f t="shared" si="26"/>
        <v>0.2664595180864161</v>
      </c>
      <c r="Q22" s="8">
        <f t="shared" si="26"/>
        <v>0.28993416980813586</v>
      </c>
      <c r="R22" s="8">
        <f t="shared" si="26"/>
        <v>0.31034278959810874</v>
      </c>
      <c r="S22" s="8">
        <f t="shared" si="26"/>
        <v>0.31136126262040148</v>
      </c>
      <c r="T22" s="8">
        <f t="shared" ref="T22:U22" si="27">T9/T7</f>
        <v>0.32902767079457257</v>
      </c>
      <c r="U22" s="8">
        <f t="shared" si="27"/>
        <v>0.34906017408855805</v>
      </c>
      <c r="X22" s="8">
        <f t="shared" ref="X22:AA22" si="28">X9/X7</f>
        <v>0.22442016328851699</v>
      </c>
      <c r="Y22" s="8">
        <f t="shared" si="28"/>
        <v>0.25722996328660069</v>
      </c>
      <c r="Z22" s="8">
        <f t="shared" si="28"/>
        <v>0.24603948554711222</v>
      </c>
      <c r="AA22" s="8">
        <f t="shared" si="28"/>
        <v>0.28065911557450973</v>
      </c>
      <c r="AB22" s="8">
        <f t="shared" ref="AB22:AL22" si="29">AB9/AB7</f>
        <v>0.33</v>
      </c>
      <c r="AC22" s="8">
        <f t="shared" si="29"/>
        <v>0.33</v>
      </c>
      <c r="AD22" s="8">
        <f t="shared" si="29"/>
        <v>0.33</v>
      </c>
      <c r="AE22" s="8">
        <f t="shared" si="29"/>
        <v>0.33</v>
      </c>
      <c r="AF22" s="8">
        <f t="shared" si="29"/>
        <v>0.33</v>
      </c>
      <c r="AG22" s="8">
        <f t="shared" si="29"/>
        <v>0.33</v>
      </c>
      <c r="AH22" s="8">
        <f t="shared" si="29"/>
        <v>0.33</v>
      </c>
      <c r="AI22" s="8">
        <f t="shared" si="29"/>
        <v>0.32999999999999996</v>
      </c>
      <c r="AJ22" s="8">
        <f t="shared" si="29"/>
        <v>0.33000000000000007</v>
      </c>
      <c r="AK22" s="8">
        <f t="shared" si="29"/>
        <v>0.33</v>
      </c>
      <c r="AL22" s="8">
        <f t="shared" si="29"/>
        <v>0.33</v>
      </c>
    </row>
    <row r="23" spans="2:414" x14ac:dyDescent="0.2">
      <c r="B23" t="s">
        <v>47</v>
      </c>
      <c r="C23" s="8">
        <f>C13/C7</f>
        <v>3.4614771095868531E-2</v>
      </c>
      <c r="D23" s="8">
        <f t="shared" ref="D23:S23" si="30">D13/D7</f>
        <v>5.8865081233812379E-3</v>
      </c>
      <c r="E23" s="8">
        <f t="shared" si="30"/>
        <v>3.1734554511127173E-2</v>
      </c>
      <c r="F23" s="8">
        <f t="shared" si="30"/>
        <v>-1.6851980542043034E-2</v>
      </c>
      <c r="G23" s="8">
        <f t="shared" si="30"/>
        <v>-2.8755529909597951E-2</v>
      </c>
      <c r="H23" s="8">
        <f t="shared" si="30"/>
        <v>6.3216967896343956E-2</v>
      </c>
      <c r="I23" s="8">
        <f t="shared" si="30"/>
        <v>7.1893324765041303E-2</v>
      </c>
      <c r="J23" s="8">
        <f t="shared" si="30"/>
        <v>3.5434426935331054E-2</v>
      </c>
      <c r="K23" s="8">
        <f t="shared" si="30"/>
        <v>-1.5363759602349649E-2</v>
      </c>
      <c r="L23" s="8">
        <f t="shared" si="30"/>
        <v>4.9949545913219019E-2</v>
      </c>
      <c r="M23" s="8">
        <f t="shared" si="30"/>
        <v>6.042460533478506E-2</v>
      </c>
      <c r="N23" s="8">
        <f t="shared" si="30"/>
        <v>8.0399619410085513E-2</v>
      </c>
      <c r="O23" s="8">
        <f t="shared" si="30"/>
        <v>5.9249506254114584E-2</v>
      </c>
      <c r="P23" s="8">
        <f t="shared" si="30"/>
        <v>9.8669168083484721E-2</v>
      </c>
      <c r="Q23" s="8">
        <f t="shared" si="30"/>
        <v>0.13751195633826585</v>
      </c>
      <c r="R23" s="8">
        <f t="shared" si="30"/>
        <v>0.12730496453900705</v>
      </c>
      <c r="S23" s="8">
        <f t="shared" si="30"/>
        <v>0.13432749216664733</v>
      </c>
      <c r="T23" s="8">
        <f t="shared" ref="T23:U23" si="31">T13/T7</f>
        <v>0.14457545772352914</v>
      </c>
      <c r="U23" s="8">
        <f t="shared" si="31"/>
        <v>0.16620411252680706</v>
      </c>
      <c r="X23" s="8">
        <f t="shared" ref="X23:AA23" si="32">X13/X7</f>
        <v>1.4419757098176195E-2</v>
      </c>
      <c r="Y23" s="8">
        <f t="shared" si="32"/>
        <v>3.8076733151555492E-2</v>
      </c>
      <c r="Z23" s="8">
        <f t="shared" si="32"/>
        <v>4.7728569062908288E-2</v>
      </c>
      <c r="AA23" s="8">
        <f t="shared" si="32"/>
        <v>0.10839027223674354</v>
      </c>
      <c r="AB23" s="8">
        <f t="shared" ref="AB23:AL23" si="33">AB13/AB7</f>
        <v>0</v>
      </c>
      <c r="AC23" s="8">
        <f t="shared" si="33"/>
        <v>0</v>
      </c>
      <c r="AD23" s="8">
        <f t="shared" si="33"/>
        <v>0</v>
      </c>
      <c r="AE23" s="8">
        <f t="shared" si="33"/>
        <v>0</v>
      </c>
      <c r="AF23" s="8">
        <f t="shared" si="33"/>
        <v>0</v>
      </c>
      <c r="AG23" s="8">
        <f t="shared" si="33"/>
        <v>0</v>
      </c>
      <c r="AH23" s="8">
        <f t="shared" si="33"/>
        <v>0</v>
      </c>
      <c r="AI23" s="8">
        <f t="shared" si="33"/>
        <v>0</v>
      </c>
      <c r="AJ23" s="8">
        <f t="shared" si="33"/>
        <v>0</v>
      </c>
      <c r="AK23" s="8">
        <f t="shared" si="33"/>
        <v>0</v>
      </c>
      <c r="AL23" s="8">
        <f t="shared" si="33"/>
        <v>0</v>
      </c>
    </row>
    <row r="24" spans="2:414" x14ac:dyDescent="0.2">
      <c r="B24" t="s">
        <v>48</v>
      </c>
      <c r="C24" s="8">
        <f>C17/C7</f>
        <v>2.2890413144042086E-2</v>
      </c>
      <c r="D24" s="8">
        <f t="shared" ref="D24:S24" si="34">D17/D7</f>
        <v>-7.6132171729063371E-3</v>
      </c>
      <c r="E24" s="8">
        <f t="shared" si="34"/>
        <v>1.6550172732385311E-2</v>
      </c>
      <c r="F24" s="8">
        <f t="shared" si="34"/>
        <v>-3.1706045865184107E-2</v>
      </c>
      <c r="G24" s="8">
        <f t="shared" si="34"/>
        <v>-3.4814387382188831E-2</v>
      </c>
      <c r="H24" s="8">
        <f t="shared" si="34"/>
        <v>4.9409919947181614E-2</v>
      </c>
      <c r="I24" s="8">
        <f t="shared" si="34"/>
        <v>7.0608080970359005E-2</v>
      </c>
      <c r="J24" s="8">
        <f t="shared" si="34"/>
        <v>2.1053991216739818E-2</v>
      </c>
      <c r="K24" s="8">
        <f t="shared" si="34"/>
        <v>-3.1540894713059091E-2</v>
      </c>
      <c r="L24" s="8">
        <f t="shared" si="34"/>
        <v>5.8094277065013744E-2</v>
      </c>
      <c r="M24" s="8">
        <f t="shared" si="34"/>
        <v>4.0487207403375157E-2</v>
      </c>
      <c r="N24" s="8">
        <f t="shared" si="34"/>
        <v>6.3884735625934358E-2</v>
      </c>
      <c r="O24" s="8">
        <f t="shared" si="34"/>
        <v>4.2864457611001425E-2</v>
      </c>
      <c r="P24" s="8">
        <f t="shared" si="34"/>
        <v>9.9665826346954339E-2</v>
      </c>
      <c r="Q24" s="8">
        <f t="shared" si="34"/>
        <v>0.108929274742587</v>
      </c>
      <c r="R24" s="8">
        <f t="shared" si="34"/>
        <v>0.10147754137115834</v>
      </c>
      <c r="S24" s="8">
        <f t="shared" si="34"/>
        <v>0.10450272716722755</v>
      </c>
      <c r="T24" s="8">
        <f t="shared" ref="T24:U24" si="35">T17/T7</f>
        <v>0.14202761154233581</v>
      </c>
      <c r="U24" s="8">
        <f t="shared" si="35"/>
        <v>0.13971237542576001</v>
      </c>
      <c r="X24" s="8">
        <f t="shared" ref="X24:AA24" si="36">X17/X7</f>
        <v>6.2959502823021617E-4</v>
      </c>
      <c r="Y24" s="8">
        <f t="shared" si="36"/>
        <v>2.9203254825342979E-2</v>
      </c>
      <c r="Z24" s="8">
        <f t="shared" si="36"/>
        <v>3.665200831662041E-2</v>
      </c>
      <c r="AA24" s="8">
        <f t="shared" si="36"/>
        <v>9.3471515262683241E-2</v>
      </c>
      <c r="AB24" s="8">
        <f t="shared" ref="AB24:AL24" si="37">AB17/AB7</f>
        <v>0.13</v>
      </c>
      <c r="AC24" s="8">
        <f t="shared" si="37"/>
        <v>0.14000000000000001</v>
      </c>
      <c r="AD24" s="8">
        <f t="shared" si="37"/>
        <v>0.14000000000000001</v>
      </c>
      <c r="AE24" s="8">
        <f t="shared" si="37"/>
        <v>0.14000000000000001</v>
      </c>
      <c r="AF24" s="8">
        <f t="shared" si="37"/>
        <v>0.14000000000000001</v>
      </c>
      <c r="AG24" s="8">
        <f t="shared" si="37"/>
        <v>0.14000000000000001</v>
      </c>
      <c r="AH24" s="8">
        <f t="shared" si="37"/>
        <v>0.14000000000000001</v>
      </c>
      <c r="AI24" s="8">
        <f t="shared" si="37"/>
        <v>0.14000000000000001</v>
      </c>
      <c r="AJ24" s="8">
        <f t="shared" si="37"/>
        <v>0.14000000000000001</v>
      </c>
      <c r="AK24" s="8">
        <f t="shared" si="37"/>
        <v>0.14000000000000001</v>
      </c>
      <c r="AL24" s="8">
        <f t="shared" si="37"/>
        <v>0.14000000000000001</v>
      </c>
    </row>
    <row r="26" spans="2:414" x14ac:dyDescent="0.2">
      <c r="B26" t="s">
        <v>49</v>
      </c>
      <c r="G26" s="8">
        <f>G7/C7-1</f>
        <v>-0.17068112936672508</v>
      </c>
      <c r="H26" s="8">
        <f t="shared" ref="H26:U26" si="38">H7/D7-1</f>
        <v>-4.897574758653167E-2</v>
      </c>
      <c r="I26" s="8">
        <f t="shared" si="38"/>
        <v>1.6068128866386644E-4</v>
      </c>
      <c r="J26" s="8">
        <f t="shared" si="38"/>
        <v>8.7734537873522811E-3</v>
      </c>
      <c r="K26" s="8">
        <f t="shared" si="38"/>
        <v>6.4146951336795599E-2</v>
      </c>
      <c r="L26" s="8">
        <f t="shared" si="38"/>
        <v>0.14500288850375509</v>
      </c>
      <c r="M26" s="8">
        <f t="shared" si="38"/>
        <v>0.18049642541569622</v>
      </c>
      <c r="N26" s="8">
        <f t="shared" si="38"/>
        <v>0.2670283303194696</v>
      </c>
      <c r="O26" s="8">
        <f t="shared" si="38"/>
        <v>0.23551739719837328</v>
      </c>
      <c r="P26" s="8">
        <f t="shared" si="38"/>
        <v>0.22942194032002283</v>
      </c>
      <c r="Q26" s="8">
        <f t="shared" si="38"/>
        <v>0.20937670114316798</v>
      </c>
      <c r="R26" s="8">
        <f t="shared" si="38"/>
        <v>0.14992524126682083</v>
      </c>
      <c r="S26" s="8">
        <f t="shared" si="38"/>
        <v>0.26062467997951866</v>
      </c>
      <c r="T26" s="8">
        <f t="shared" si="38"/>
        <v>-1.0552852201442087E-2</v>
      </c>
      <c r="U26" s="8">
        <f t="shared" si="38"/>
        <v>-0.10797276768131436</v>
      </c>
      <c r="Y26" s="8">
        <f t="shared" ref="Y26:Z26" si="39">Y7/X7-1</f>
        <v>-5.4043624842601279E-2</v>
      </c>
      <c r="Z26" s="8">
        <f t="shared" si="39"/>
        <v>0.16686347338815311</v>
      </c>
      <c r="AA26" s="8">
        <f>AA7/Z7-1</f>
        <v>0.20372039963936794</v>
      </c>
      <c r="AB26" s="8">
        <f t="shared" ref="AB26:AL26" si="40">AB7/AA7-1</f>
        <v>-3.9131165833601322E-3</v>
      </c>
      <c r="AC26" s="8">
        <f t="shared" si="40"/>
        <v>3.0000000000000027E-2</v>
      </c>
      <c r="AD26" s="8">
        <f t="shared" si="40"/>
        <v>3.0000000000000027E-2</v>
      </c>
      <c r="AE26" s="8">
        <f t="shared" si="40"/>
        <v>3.0000000000000027E-2</v>
      </c>
      <c r="AF26" s="8">
        <f t="shared" si="40"/>
        <v>3.0000000000000027E-2</v>
      </c>
      <c r="AG26" s="8">
        <f t="shared" si="40"/>
        <v>3.0000000000000027E-2</v>
      </c>
      <c r="AH26" s="8">
        <f t="shared" si="40"/>
        <v>3.0000000000000027E-2</v>
      </c>
      <c r="AI26" s="8">
        <f t="shared" si="40"/>
        <v>3.0000000000000027E-2</v>
      </c>
      <c r="AJ26" s="8">
        <f t="shared" si="40"/>
        <v>3.0000000000000027E-2</v>
      </c>
      <c r="AK26" s="8">
        <f t="shared" si="40"/>
        <v>3.0000000000000027E-2</v>
      </c>
      <c r="AL26" s="8">
        <f t="shared" si="40"/>
        <v>3.0000000000000027E-2</v>
      </c>
    </row>
    <row r="29" spans="2:414" x14ac:dyDescent="0.2">
      <c r="AP29" t="s">
        <v>50</v>
      </c>
      <c r="AQ29" s="11">
        <v>8.5000000000000006E-2</v>
      </c>
    </row>
    <row r="30" spans="2:414" x14ac:dyDescent="0.2">
      <c r="B30" t="s">
        <v>59</v>
      </c>
      <c r="F30" s="8">
        <f>F2/C2-1</f>
        <v>-0.15420560747663536</v>
      </c>
      <c r="G30" s="8">
        <f t="shared" ref="G30:S32" si="41">G2/D2-1</f>
        <v>-0.17727272727272725</v>
      </c>
      <c r="H30" s="8">
        <f t="shared" si="41"/>
        <v>0.11910669975186106</v>
      </c>
      <c r="I30" s="8">
        <f t="shared" si="41"/>
        <v>0.32044198895027609</v>
      </c>
      <c r="J30" s="8">
        <f t="shared" si="41"/>
        <v>0.44751381215469599</v>
      </c>
      <c r="K30" s="8">
        <f t="shared" si="41"/>
        <v>-3.3259423503325891E-2</v>
      </c>
      <c r="L30" s="8">
        <f t="shared" si="41"/>
        <v>0.15899581589958167</v>
      </c>
      <c r="M30" s="8">
        <f t="shared" si="41"/>
        <v>0.1507633587786259</v>
      </c>
      <c r="N30" s="8">
        <f t="shared" si="41"/>
        <v>0.34633027522935778</v>
      </c>
      <c r="O30" s="8">
        <f t="shared" si="41"/>
        <v>6.1371841155234641E-2</v>
      </c>
      <c r="P30" s="8">
        <f t="shared" si="41"/>
        <v>0.17744610281923712</v>
      </c>
      <c r="Q30" s="8">
        <f t="shared" si="41"/>
        <v>0.30153321976149927</v>
      </c>
      <c r="R30" s="8">
        <f t="shared" si="41"/>
        <v>0.3962585034013606</v>
      </c>
      <c r="S30" s="8">
        <f t="shared" si="41"/>
        <v>0.17183098591549295</v>
      </c>
      <c r="T30" s="8">
        <f t="shared" ref="T30:U32" si="42">T2/Q2-1</f>
        <v>0.14005235602094235</v>
      </c>
      <c r="U30" s="8">
        <f t="shared" si="42"/>
        <v>-8.8915956151035314E-2</v>
      </c>
      <c r="AP30" t="s">
        <v>51</v>
      </c>
      <c r="AQ30" s="8">
        <v>-0.01</v>
      </c>
    </row>
    <row r="31" spans="2:414" x14ac:dyDescent="0.2">
      <c r="B31" t="s">
        <v>60</v>
      </c>
      <c r="F31" s="8">
        <f t="shared" ref="F31:F32" si="43">F3/C3-1</f>
        <v>-7.6576576576576572E-2</v>
      </c>
      <c r="G31" s="8">
        <f t="shared" si="41"/>
        <v>-7.999999999999996E-2</v>
      </c>
      <c r="H31" s="8">
        <f t="shared" si="41"/>
        <v>-0.12584269662921355</v>
      </c>
      <c r="I31" s="8">
        <f t="shared" si="41"/>
        <v>-6.0975609756097615E-2</v>
      </c>
      <c r="J31" s="8">
        <f t="shared" si="41"/>
        <v>-0.12531969309462909</v>
      </c>
      <c r="K31" s="8">
        <f t="shared" si="41"/>
        <v>-2.0565552699228773E-2</v>
      </c>
      <c r="L31" s="8">
        <f t="shared" si="41"/>
        <v>0.11688311688311681</v>
      </c>
      <c r="M31" s="8">
        <f t="shared" si="41"/>
        <v>0.17836257309941494</v>
      </c>
      <c r="N31" s="8">
        <f t="shared" si="41"/>
        <v>0.14435695538057747</v>
      </c>
      <c r="O31" s="8">
        <f t="shared" si="41"/>
        <v>1.6279069767441978E-2</v>
      </c>
      <c r="P31" s="8">
        <f t="shared" si="41"/>
        <v>0.14392059553349879</v>
      </c>
      <c r="Q31" s="8">
        <f t="shared" si="41"/>
        <v>0.153669724770642</v>
      </c>
      <c r="R31" s="8">
        <f t="shared" si="41"/>
        <v>7.5514874141876298E-2</v>
      </c>
      <c r="S31" s="8">
        <f t="shared" si="41"/>
        <v>0.15835140997830788</v>
      </c>
      <c r="T31" s="8">
        <f t="shared" si="42"/>
        <v>8.9463220675944255E-2</v>
      </c>
      <c r="U31" s="8">
        <f t="shared" si="42"/>
        <v>0.10000000000000009</v>
      </c>
      <c r="AP31" t="s">
        <v>52</v>
      </c>
      <c r="AQ31" s="12">
        <f>NPV(AQ29,AB17:OX17)</f>
        <v>1237.6028896411899</v>
      </c>
    </row>
    <row r="32" spans="2:414" x14ac:dyDescent="0.2">
      <c r="B32" t="s">
        <v>61</v>
      </c>
      <c r="F32" s="8">
        <f t="shared" si="43"/>
        <v>-1.0443864229764954E-2</v>
      </c>
      <c r="G32" s="8">
        <f t="shared" si="41"/>
        <v>-0.29828850855745725</v>
      </c>
      <c r="H32" s="8">
        <f t="shared" si="41"/>
        <v>-6.2972292191435741E-2</v>
      </c>
      <c r="I32" s="8">
        <f t="shared" si="41"/>
        <v>7.9155672823221224E-3</v>
      </c>
      <c r="J32" s="8">
        <f t="shared" si="41"/>
        <v>2.7874564459930307E-2</v>
      </c>
      <c r="K32" s="8">
        <f t="shared" si="41"/>
        <v>-0.22311827956989261</v>
      </c>
      <c r="L32" s="8">
        <f t="shared" si="41"/>
        <v>5.4973821989528604E-2</v>
      </c>
      <c r="M32" s="8">
        <f t="shared" si="41"/>
        <v>0.56949152542372872</v>
      </c>
      <c r="N32" s="8">
        <f t="shared" si="41"/>
        <v>0.55017301038062283</v>
      </c>
      <c r="O32" s="8">
        <f t="shared" si="41"/>
        <v>-0.15136476426798995</v>
      </c>
      <c r="P32" s="8">
        <f t="shared" si="41"/>
        <v>0.15550755939524841</v>
      </c>
      <c r="Q32" s="8">
        <f t="shared" si="41"/>
        <v>0.140625</v>
      </c>
      <c r="R32" s="8">
        <f t="shared" si="41"/>
        <v>0.17251461988304095</v>
      </c>
      <c r="S32" s="8">
        <f t="shared" si="41"/>
        <v>-0.33084112149532718</v>
      </c>
      <c r="T32" s="8">
        <f t="shared" si="42"/>
        <v>-0.47553816046966735</v>
      </c>
      <c r="U32" s="8">
        <f t="shared" si="42"/>
        <v>-0.20099750623441404</v>
      </c>
      <c r="AP32" t="s">
        <v>53</v>
      </c>
      <c r="AQ32" s="13">
        <f>AQ31/Main!K2</f>
        <v>116.40358254713976</v>
      </c>
    </row>
    <row r="33" spans="32:45" x14ac:dyDescent="0.2">
      <c r="AP33" t="s">
        <v>54</v>
      </c>
      <c r="AQ33" s="8">
        <f>AQ32/Main!K1-1</f>
        <v>0.57493684950804713</v>
      </c>
    </row>
    <row r="35" spans="32:45" x14ac:dyDescent="0.2">
      <c r="AR35" t="s">
        <v>62</v>
      </c>
      <c r="AS35" s="15">
        <f>(AQ32*500)-(500*49.51)</f>
        <v>33446.791273569885</v>
      </c>
    </row>
    <row r="37" spans="32:45" x14ac:dyDescent="0.2">
      <c r="AF37">
        <f>52/AB19</f>
        <v>6.4451776260262417</v>
      </c>
    </row>
  </sheetData>
  <hyperlinks>
    <hyperlink ref="A1" location="Main!A1" display="Main" xr:uid="{3DF7571E-F354-44D7-AB7E-B8FE49DFE6C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2006-09-16T00:00:00Z</dcterms:created>
  <dcterms:modified xsi:type="dcterms:W3CDTF">2024-02-19T20:59:00Z</dcterms:modified>
  <cp:category/>
  <cp:contentStatus/>
</cp:coreProperties>
</file>