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Models/"/>
    </mc:Choice>
  </mc:AlternateContent>
  <xr:revisionPtr revIDLastSave="0" documentId="13_ncr:1_{3376E4A9-1FC8-A948-8404-8B9EA2BD16A0}" xr6:coauthVersionLast="47" xr6:coauthVersionMax="47" xr10:uidLastSave="{00000000-0000-0000-0000-000000000000}"/>
  <bookViews>
    <workbookView xWindow="0" yWindow="4680" windowWidth="35840" windowHeight="15340" activeTab="1" xr2:uid="{94FC7C5D-7F03-43DD-811E-98AB6D25D0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8" i="2"/>
  <c r="N4" i="2"/>
  <c r="N9" i="2" s="1"/>
  <c r="N11" i="2" s="1"/>
  <c r="N13" i="2" s="1"/>
  <c r="N14" i="2" s="1"/>
  <c r="C8" i="2"/>
  <c r="C4" i="2"/>
  <c r="G17" i="2" s="1"/>
  <c r="D8" i="2"/>
  <c r="D4" i="2"/>
  <c r="H17" i="2" s="1"/>
  <c r="E8" i="2"/>
  <c r="E4" i="2"/>
  <c r="E9" i="2" s="1"/>
  <c r="E11" i="2" s="1"/>
  <c r="E13" i="2" s="1"/>
  <c r="E14" i="2" s="1"/>
  <c r="F8" i="2"/>
  <c r="F4" i="2"/>
  <c r="F9" i="2" s="1"/>
  <c r="F11" i="2" s="1"/>
  <c r="F13" i="2" s="1"/>
  <c r="F14" i="2" s="1"/>
  <c r="J12" i="2"/>
  <c r="J10" i="2"/>
  <c r="J6" i="2"/>
  <c r="J5" i="2"/>
  <c r="J8" i="2" s="1"/>
  <c r="J3" i="2"/>
  <c r="J2" i="2"/>
  <c r="J4" i="2" s="1"/>
  <c r="G8" i="2"/>
  <c r="G4" i="2"/>
  <c r="G9" i="2" s="1"/>
  <c r="G11" i="2" s="1"/>
  <c r="G13" i="2" s="1"/>
  <c r="G14" i="2" s="1"/>
  <c r="K8" i="2"/>
  <c r="K4" i="2"/>
  <c r="L17" i="2"/>
  <c r="I17" i="2"/>
  <c r="C9" i="2" l="1"/>
  <c r="C11" i="2" s="1"/>
  <c r="C13" i="2" s="1"/>
  <c r="C14" i="2" s="1"/>
  <c r="D9" i="2"/>
  <c r="D11" i="2" s="1"/>
  <c r="D13" i="2" s="1"/>
  <c r="D14" i="2" s="1"/>
  <c r="J17" i="2"/>
  <c r="J9" i="2"/>
  <c r="J11" i="2" s="1"/>
  <c r="J13" i="2" s="1"/>
  <c r="J14" i="2" s="1"/>
  <c r="K17" i="2"/>
  <c r="K9" i="2"/>
  <c r="K11" i="2" s="1"/>
  <c r="K13" i="2" s="1"/>
  <c r="K14" i="2" s="1"/>
  <c r="M17" i="2"/>
  <c r="H8" i="2"/>
  <c r="H4" i="2"/>
  <c r="L8" i="2"/>
  <c r="L4" i="2"/>
  <c r="I8" i="2"/>
  <c r="I4" i="2"/>
  <c r="I9" i="2" s="1"/>
  <c r="I11" i="2" s="1"/>
  <c r="I13" i="2" s="1"/>
  <c r="I14" i="2" s="1"/>
  <c r="M14" i="2"/>
  <c r="M13" i="2"/>
  <c r="M11" i="2"/>
  <c r="M9" i="2"/>
  <c r="M8" i="2"/>
  <c r="M4" i="2"/>
  <c r="R7" i="1"/>
  <c r="R5" i="1"/>
  <c r="R4" i="1"/>
  <c r="H9" i="2" l="1"/>
  <c r="H11" i="2" s="1"/>
  <c r="H13" i="2" s="1"/>
  <c r="H14" i="2" s="1"/>
  <c r="L9" i="2"/>
  <c r="L11" i="2" s="1"/>
  <c r="L13" i="2" s="1"/>
  <c r="L14" i="2" s="1"/>
</calcChain>
</file>

<file path=xl/sharedStrings.xml><?xml version="1.0" encoding="utf-8"?>
<sst xmlns="http://schemas.openxmlformats.org/spreadsheetml/2006/main" count="57" uniqueCount="56">
  <si>
    <t>Model</t>
  </si>
  <si>
    <t>Main</t>
  </si>
  <si>
    <t>Price</t>
  </si>
  <si>
    <t>Shares</t>
  </si>
  <si>
    <t>MC</t>
  </si>
  <si>
    <t>Cash</t>
  </si>
  <si>
    <t>Debt</t>
  </si>
  <si>
    <t>EV</t>
  </si>
  <si>
    <t>Name</t>
  </si>
  <si>
    <t>Treatment</t>
  </si>
  <si>
    <t>Hemoglobinopathies</t>
  </si>
  <si>
    <t>Treats Sickle Cell and B-thalassemia</t>
  </si>
  <si>
    <t>Immuno-Oncology</t>
  </si>
  <si>
    <t>Cancer</t>
  </si>
  <si>
    <t>CTX110</t>
  </si>
  <si>
    <t>Targets hematologic tumors</t>
  </si>
  <si>
    <t xml:space="preserve">CTX130 </t>
  </si>
  <si>
    <t>Targets hematologic, solid, lymphomas</t>
  </si>
  <si>
    <t>Exa-cel</t>
  </si>
  <si>
    <t>Increases fetal hemoglobin</t>
  </si>
  <si>
    <t>PEC-Direct</t>
  </si>
  <si>
    <t xml:space="preserve">Targets diabates </t>
  </si>
  <si>
    <t>Notes</t>
  </si>
  <si>
    <t>Subset of patients with type 1 at high risk due to immune response</t>
  </si>
  <si>
    <t>Partner</t>
  </si>
  <si>
    <t>ViaCyte</t>
  </si>
  <si>
    <t>Regnerative Medicine</t>
  </si>
  <si>
    <t>Repair/Replace organ function/tissue</t>
  </si>
  <si>
    <t>In Vivo</t>
  </si>
  <si>
    <t>Target number of diseases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</si>
  <si>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</si>
  <si>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</si>
  <si>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</si>
  <si>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</si>
  <si>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</si>
  <si>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</si>
  <si>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</si>
  <si>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</si>
  <si>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</si>
  <si>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</si>
  <si>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</si>
  <si>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</si>
  <si>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Collaboration revenue</t>
  </si>
  <si>
    <t>Grant revenue</t>
  </si>
  <si>
    <t>Revenue</t>
  </si>
  <si>
    <t>R&amp;D</t>
  </si>
  <si>
    <t>G&amp;A</t>
  </si>
  <si>
    <t>Operating Expense</t>
  </si>
  <si>
    <t>Operating Income</t>
  </si>
  <si>
    <t>Other income</t>
  </si>
  <si>
    <t>Pretax income</t>
  </si>
  <si>
    <t>Tax</t>
  </si>
  <si>
    <t>Net Profit</t>
  </si>
  <si>
    <t>EPS</t>
  </si>
  <si>
    <t>Collaboration expense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</si>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</sst>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2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0</xdr:row>
      <xdr:rowOff>63500</xdr:rowOff>
    </xdr:from>
    <xdr:to>
      <xdr:col>13</xdr:col>
      <xdr:colOff>25400</xdr:colOff>
      <xdr:row>59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38C221-185D-D95A-9AD3-59D0CCAE8317}"/>
            </a:ext>
          </a:extLst>
        </xdr:cNvPr>
        <xdr:cNvCxnSpPr/>
      </xdr:nvCxnSpPr>
      <xdr:spPr>
        <a:xfrm flipH="1">
          <a:off x="11372850" y="63500"/>
          <a:ext cx="146050" cy="11204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18E6-0A06-42AC-B246-F0063E53D262}">
  <dimension ref="A1:R11"/>
  <sheetViews>
    <sheetView workbookViewId="0"/>
  </sheetViews>
  <sheetFormatPr baseColWidth="10" defaultColWidth="10.6640625" defaultRowHeight="15" x14ac:dyDescent="0.2"/>
  <cols>
    <col min="4" max="5" width="19.83203125" customWidth="1"/>
    <col min="6" max="6" width="35.33203125" customWidth="1"/>
    <col min="7" max="7" width="59.5" customWidth="1"/>
  </cols>
  <sheetData>
    <row r="1" spans="1:18" x14ac:dyDescent="0.2">
      <c r="A1" s="1" t="s">
        <v>0</v>
      </c>
    </row>
    <row r="2" spans="1:18" ht="16" thickBot="1" x14ac:dyDescent="0.25">
      <c r="D2" s="7" t="s">
        <v>8</v>
      </c>
      <c r="E2" s="8" t="s">
        <v>24</v>
      </c>
      <c r="F2" s="8" t="s">
        <v>9</v>
      </c>
      <c r="G2" s="9" t="s">
        <v>22</v>
      </c>
      <c r="Q2" t="s">
        <v>2</v>
      </c>
      <c r="R2">
        <v>48</v>
      </c>
    </row>
    <row r="3" spans="1:18" ht="16" thickTop="1" x14ac:dyDescent="0.2">
      <c r="D3" s="2" t="s">
        <v>10</v>
      </c>
      <c r="F3" t="s">
        <v>11</v>
      </c>
      <c r="G3" s="3"/>
      <c r="Q3" t="s">
        <v>3</v>
      </c>
      <c r="R3">
        <v>78</v>
      </c>
    </row>
    <row r="4" spans="1:18" x14ac:dyDescent="0.2">
      <c r="D4" s="2" t="s">
        <v>12</v>
      </c>
      <c r="F4" t="s">
        <v>13</v>
      </c>
      <c r="G4" s="3"/>
      <c r="Q4" t="s">
        <v>4</v>
      </c>
      <c r="R4">
        <f>R3*R2</f>
        <v>3744</v>
      </c>
    </row>
    <row r="5" spans="1:18" x14ac:dyDescent="0.2">
      <c r="D5" s="2" t="s">
        <v>26</v>
      </c>
      <c r="F5" t="s">
        <v>27</v>
      </c>
      <c r="G5" s="3"/>
      <c r="Q5" t="s">
        <v>5</v>
      </c>
      <c r="R5">
        <f>494+1401</f>
        <v>1895</v>
      </c>
    </row>
    <row r="6" spans="1:18" x14ac:dyDescent="0.2">
      <c r="D6" s="2" t="s">
        <v>28</v>
      </c>
      <c r="F6" t="s">
        <v>29</v>
      </c>
      <c r="G6" s="3"/>
      <c r="Q6" t="s">
        <v>6</v>
      </c>
      <c r="R6">
        <v>0</v>
      </c>
    </row>
    <row r="7" spans="1:18" x14ac:dyDescent="0.2">
      <c r="D7" s="2"/>
      <c r="G7" s="3"/>
      <c r="Q7" t="s">
        <v>7</v>
      </c>
      <c r="R7">
        <f>R4-R5+R6</f>
        <v>1849</v>
      </c>
    </row>
    <row r="8" spans="1:18" x14ac:dyDescent="0.2">
      <c r="D8" s="2" t="s">
        <v>18</v>
      </c>
      <c r="F8" t="s">
        <v>19</v>
      </c>
      <c r="G8" s="3"/>
    </row>
    <row r="9" spans="1:18" x14ac:dyDescent="0.2">
      <c r="D9" s="2" t="s">
        <v>14</v>
      </c>
      <c r="F9" t="s">
        <v>15</v>
      </c>
      <c r="G9" s="3"/>
    </row>
    <row r="10" spans="1:18" x14ac:dyDescent="0.2">
      <c r="D10" s="2" t="s">
        <v>16</v>
      </c>
      <c r="F10" t="s">
        <v>17</v>
      </c>
      <c r="G10" s="3"/>
    </row>
    <row r="11" spans="1:18" x14ac:dyDescent="0.2">
      <c r="D11" s="4" t="s">
        <v>20</v>
      </c>
      <c r="E11" s="5" t="s">
        <v>25</v>
      </c>
      <c r="F11" s="5" t="s">
        <v>21</v>
      </c>
      <c r="G11" s="6" t="s">
        <v>23</v>
      </c>
    </row>
  </sheetData>
  <hyperlinks>
    <hyperlink ref="A1" location="Model!A1" display="Model" xr:uid="{6942E73E-B4EA-44D0-8D61-C5C03B7B06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FA9A-6CDD-431A-BE5D-621352B366B3}">
  <dimension ref="A1:N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3" sqref="S3"/>
    </sheetView>
  </sheetViews>
  <sheetFormatPr baseColWidth="10" defaultColWidth="11.33203125" defaultRowHeight="15" x14ac:dyDescent="0.2"/>
  <cols>
    <col min="1" max="1" width="5.5" customWidth="1"/>
    <col min="2" max="2" width="20.6640625" customWidth="1"/>
  </cols>
  <sheetData>
    <row r="1" spans="1:14" x14ac:dyDescent="0.2">
      <c r="A1" s="1" t="s">
        <v>1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</row>
    <row r="2" spans="1:14" x14ac:dyDescent="0.2">
      <c r="B2" t="s">
        <v>42</v>
      </c>
      <c r="C2" s="13">
        <v>0.157</v>
      </c>
      <c r="D2" s="13">
        <v>0.44</v>
      </c>
      <c r="E2" s="13">
        <v>0.14799999999999999</v>
      </c>
      <c r="F2" s="13">
        <v>0.14799999999999999</v>
      </c>
      <c r="G2" s="13">
        <v>0.2</v>
      </c>
      <c r="H2">
        <v>900</v>
      </c>
      <c r="I2" s="13">
        <v>0.32900000000000001</v>
      </c>
      <c r="J2" s="13">
        <f>913.08-I2-H2-G2</f>
        <v>12.551000000000091</v>
      </c>
      <c r="K2" s="13">
        <v>0.17799999999999999</v>
      </c>
      <c r="L2" s="13">
        <v>1.58</v>
      </c>
      <c r="M2" s="13">
        <v>0</v>
      </c>
      <c r="N2" s="13">
        <v>0</v>
      </c>
    </row>
    <row r="3" spans="1:14" x14ac:dyDescent="0.2">
      <c r="B3" t="s">
        <v>43</v>
      </c>
      <c r="C3" s="13">
        <v>0</v>
      </c>
      <c r="D3" s="13">
        <v>0</v>
      </c>
      <c r="E3" s="13">
        <v>0.3</v>
      </c>
      <c r="F3" s="13">
        <v>0.3</v>
      </c>
      <c r="G3" s="13">
        <v>0.3</v>
      </c>
      <c r="H3" s="13">
        <v>0.499</v>
      </c>
      <c r="I3" s="13">
        <v>0.5</v>
      </c>
      <c r="J3" s="13">
        <f>1.88-I3-H3-G3</f>
        <v>0.58099999999999996</v>
      </c>
      <c r="K3" s="13">
        <v>0.76200000000000001</v>
      </c>
      <c r="L3" s="13">
        <v>0</v>
      </c>
      <c r="M3" s="13">
        <v>0</v>
      </c>
      <c r="N3" s="13">
        <v>0</v>
      </c>
    </row>
    <row r="4" spans="1:14" s="11" customFormat="1" x14ac:dyDescent="0.2">
      <c r="B4" s="11" t="s">
        <v>44</v>
      </c>
      <c r="C4" s="14">
        <f t="shared" ref="C4:N4" si="0">C2+C3</f>
        <v>0.157</v>
      </c>
      <c r="D4" s="14">
        <f t="shared" si="0"/>
        <v>0.44</v>
      </c>
      <c r="E4" s="14">
        <f t="shared" si="0"/>
        <v>0.44799999999999995</v>
      </c>
      <c r="F4" s="14">
        <f t="shared" si="0"/>
        <v>0.44799999999999995</v>
      </c>
      <c r="G4" s="14">
        <f t="shared" si="0"/>
        <v>0.5</v>
      </c>
      <c r="H4" s="14">
        <f t="shared" si="0"/>
        <v>900.49900000000002</v>
      </c>
      <c r="I4" s="14">
        <f t="shared" si="0"/>
        <v>0.82899999999999996</v>
      </c>
      <c r="J4" s="14">
        <f t="shared" si="0"/>
        <v>13.13200000000009</v>
      </c>
      <c r="K4" s="14">
        <f t="shared" si="0"/>
        <v>0.94</v>
      </c>
      <c r="L4" s="14">
        <f t="shared" si="0"/>
        <v>1.58</v>
      </c>
      <c r="M4" s="14">
        <f t="shared" si="0"/>
        <v>0</v>
      </c>
      <c r="N4" s="14">
        <f t="shared" si="0"/>
        <v>0</v>
      </c>
    </row>
    <row r="5" spans="1:14" x14ac:dyDescent="0.2">
      <c r="B5" t="s">
        <v>45</v>
      </c>
      <c r="C5" s="13">
        <v>54.1</v>
      </c>
      <c r="D5" s="13">
        <v>59.3</v>
      </c>
      <c r="E5" s="13">
        <v>71</v>
      </c>
      <c r="F5" s="13">
        <v>71</v>
      </c>
      <c r="G5" s="13">
        <v>70.599999999999994</v>
      </c>
      <c r="H5" s="13">
        <v>82</v>
      </c>
      <c r="I5" s="13">
        <v>84</v>
      </c>
      <c r="J5" s="13">
        <f>483.63-I5-H5-G5</f>
        <v>247.03</v>
      </c>
      <c r="K5" s="13">
        <v>118</v>
      </c>
      <c r="L5" s="13">
        <v>123</v>
      </c>
      <c r="M5" s="13">
        <v>117</v>
      </c>
      <c r="N5" s="13">
        <v>117</v>
      </c>
    </row>
    <row r="6" spans="1:14" x14ac:dyDescent="0.2">
      <c r="B6" t="s">
        <v>46</v>
      </c>
      <c r="C6" s="13">
        <v>19.5</v>
      </c>
      <c r="D6" s="13">
        <v>21.3</v>
      </c>
      <c r="E6" s="13">
        <v>21.5</v>
      </c>
      <c r="F6" s="13">
        <v>21.5</v>
      </c>
      <c r="G6" s="13">
        <v>24.5</v>
      </c>
      <c r="H6" s="13">
        <v>28.8</v>
      </c>
      <c r="I6" s="13">
        <v>24</v>
      </c>
      <c r="J6" s="13">
        <f>102.8-I6-H6-G6</f>
        <v>25.5</v>
      </c>
      <c r="K6" s="13">
        <v>28</v>
      </c>
      <c r="L6" s="13">
        <v>27</v>
      </c>
      <c r="M6" s="13">
        <v>27</v>
      </c>
      <c r="N6" s="13">
        <v>27</v>
      </c>
    </row>
    <row r="7" spans="1:14" x14ac:dyDescent="0.2">
      <c r="B7" t="s">
        <v>54</v>
      </c>
      <c r="C7" s="13">
        <v>0</v>
      </c>
      <c r="D7" s="13">
        <v>0</v>
      </c>
      <c r="E7" s="13">
        <v>0</v>
      </c>
      <c r="F7" s="13">
        <v>0</v>
      </c>
      <c r="G7" s="13">
        <v>19.899999999999999</v>
      </c>
      <c r="H7" s="13">
        <v>27</v>
      </c>
      <c r="I7" s="13">
        <v>23</v>
      </c>
      <c r="J7" s="13">
        <v>0</v>
      </c>
      <c r="K7" s="13">
        <v>31</v>
      </c>
      <c r="L7" s="13">
        <v>34</v>
      </c>
      <c r="M7" s="13">
        <v>39</v>
      </c>
      <c r="N7" s="13">
        <v>39</v>
      </c>
    </row>
    <row r="8" spans="1:14" x14ac:dyDescent="0.2">
      <c r="B8" t="s">
        <v>47</v>
      </c>
      <c r="C8" s="13">
        <f t="shared" ref="C8:N8" si="1">SUM(C5:C7)</f>
        <v>73.599999999999994</v>
      </c>
      <c r="D8" s="13">
        <f t="shared" si="1"/>
        <v>80.599999999999994</v>
      </c>
      <c r="E8" s="13">
        <f t="shared" si="1"/>
        <v>92.5</v>
      </c>
      <c r="F8" s="13">
        <f t="shared" si="1"/>
        <v>92.5</v>
      </c>
      <c r="G8" s="13">
        <f t="shared" si="1"/>
        <v>115</v>
      </c>
      <c r="H8" s="13">
        <f t="shared" si="1"/>
        <v>137.80000000000001</v>
      </c>
      <c r="I8" s="13">
        <f t="shared" si="1"/>
        <v>131</v>
      </c>
      <c r="J8" s="13">
        <f t="shared" si="1"/>
        <v>272.52999999999997</v>
      </c>
      <c r="K8" s="13">
        <f t="shared" si="1"/>
        <v>177</v>
      </c>
      <c r="L8" s="13">
        <f t="shared" si="1"/>
        <v>184</v>
      </c>
      <c r="M8" s="13">
        <f t="shared" si="1"/>
        <v>183</v>
      </c>
      <c r="N8" s="13">
        <f t="shared" si="1"/>
        <v>183</v>
      </c>
    </row>
    <row r="9" spans="1:14" x14ac:dyDescent="0.2">
      <c r="B9" t="s">
        <v>48</v>
      </c>
      <c r="C9" s="13">
        <f t="shared" ref="C9:N9" si="2">C4-C8</f>
        <v>-73.442999999999998</v>
      </c>
      <c r="D9" s="13">
        <f t="shared" si="2"/>
        <v>-80.16</v>
      </c>
      <c r="E9" s="13">
        <f t="shared" si="2"/>
        <v>-92.052000000000007</v>
      </c>
      <c r="F9" s="13">
        <f t="shared" si="2"/>
        <v>-92.052000000000007</v>
      </c>
      <c r="G9" s="13">
        <f t="shared" si="2"/>
        <v>-114.5</v>
      </c>
      <c r="H9" s="13">
        <f t="shared" si="2"/>
        <v>762.69900000000007</v>
      </c>
      <c r="I9" s="13">
        <f t="shared" si="2"/>
        <v>-130.17099999999999</v>
      </c>
      <c r="J9" s="13">
        <f t="shared" si="2"/>
        <v>-259.39799999999991</v>
      </c>
      <c r="K9" s="13">
        <f t="shared" si="2"/>
        <v>-176.06</v>
      </c>
      <c r="L9" s="13">
        <f t="shared" si="2"/>
        <v>-182.42</v>
      </c>
      <c r="M9" s="13">
        <f t="shared" si="2"/>
        <v>-183</v>
      </c>
      <c r="N9" s="13">
        <f t="shared" si="2"/>
        <v>-183</v>
      </c>
    </row>
    <row r="10" spans="1:14" x14ac:dyDescent="0.2">
      <c r="B10" t="s">
        <v>49</v>
      </c>
      <c r="C10" s="13">
        <v>4.2</v>
      </c>
      <c r="D10" s="13">
        <v>1.4</v>
      </c>
      <c r="E10" s="13">
        <v>1.6</v>
      </c>
      <c r="F10" s="13">
        <v>1.6</v>
      </c>
      <c r="G10" s="13">
        <v>1.9</v>
      </c>
      <c r="H10" s="13">
        <v>0.75</v>
      </c>
      <c r="I10" s="13">
        <v>1</v>
      </c>
      <c r="J10" s="13">
        <f>6-I10-H10-G10</f>
        <v>2.35</v>
      </c>
      <c r="K10" s="13">
        <v>3.6</v>
      </c>
      <c r="L10" s="13">
        <v>3.5</v>
      </c>
      <c r="M10" s="13">
        <v>7</v>
      </c>
      <c r="N10" s="13">
        <v>7</v>
      </c>
    </row>
    <row r="11" spans="1:14" x14ac:dyDescent="0.2">
      <c r="B11" t="s">
        <v>50</v>
      </c>
      <c r="C11" s="13">
        <f t="shared" ref="C11:N11" si="3">C9+C10</f>
        <v>-69.242999999999995</v>
      </c>
      <c r="D11" s="13">
        <f t="shared" si="3"/>
        <v>-78.759999999999991</v>
      </c>
      <c r="E11" s="13">
        <f t="shared" si="3"/>
        <v>-90.452000000000012</v>
      </c>
      <c r="F11" s="13">
        <f t="shared" si="3"/>
        <v>-90.452000000000012</v>
      </c>
      <c r="G11" s="13">
        <f t="shared" si="3"/>
        <v>-112.6</v>
      </c>
      <c r="H11" s="13">
        <f t="shared" si="3"/>
        <v>763.44900000000007</v>
      </c>
      <c r="I11" s="13">
        <f t="shared" si="3"/>
        <v>-129.17099999999999</v>
      </c>
      <c r="J11" s="13">
        <f t="shared" si="3"/>
        <v>-257.04799999999989</v>
      </c>
      <c r="K11" s="13">
        <f t="shared" si="3"/>
        <v>-172.46</v>
      </c>
      <c r="L11" s="13">
        <f t="shared" si="3"/>
        <v>-178.92</v>
      </c>
      <c r="M11" s="13">
        <f t="shared" si="3"/>
        <v>-176</v>
      </c>
      <c r="N11" s="13">
        <f t="shared" si="3"/>
        <v>-176</v>
      </c>
    </row>
    <row r="12" spans="1:14" x14ac:dyDescent="0.2">
      <c r="B12" t="s">
        <v>51</v>
      </c>
      <c r="C12" s="13">
        <v>0</v>
      </c>
      <c r="D12" s="13">
        <v>-0.379</v>
      </c>
      <c r="E12" s="13">
        <v>-0.2</v>
      </c>
      <c r="F12" s="13">
        <v>-0.2</v>
      </c>
      <c r="G12" s="13">
        <v>-3.8</v>
      </c>
      <c r="H12" s="13">
        <v>-4</v>
      </c>
      <c r="I12" s="13">
        <v>0.59499999999999997</v>
      </c>
      <c r="J12" s="13">
        <f>-1.87-I12-H12-G12</f>
        <v>5.335</v>
      </c>
      <c r="K12" s="13">
        <v>-3.6</v>
      </c>
      <c r="L12" s="13">
        <v>-6</v>
      </c>
      <c r="M12" s="13">
        <v>0.57499999999999996</v>
      </c>
      <c r="N12" s="13">
        <v>0.57499999999999996</v>
      </c>
    </row>
    <row r="13" spans="1:14" x14ac:dyDescent="0.2">
      <c r="B13" t="s">
        <v>52</v>
      </c>
      <c r="C13" s="13">
        <f t="shared" ref="C13:N13" si="4">C11+C12</f>
        <v>-69.242999999999995</v>
      </c>
      <c r="D13" s="13">
        <f t="shared" si="4"/>
        <v>-79.138999999999996</v>
      </c>
      <c r="E13" s="13">
        <f t="shared" si="4"/>
        <v>-90.652000000000015</v>
      </c>
      <c r="F13" s="13">
        <f t="shared" si="4"/>
        <v>-90.652000000000015</v>
      </c>
      <c r="G13" s="13">
        <f t="shared" si="4"/>
        <v>-116.39999999999999</v>
      </c>
      <c r="H13" s="13">
        <f t="shared" si="4"/>
        <v>759.44900000000007</v>
      </c>
      <c r="I13" s="13">
        <f t="shared" si="4"/>
        <v>-128.57599999999999</v>
      </c>
      <c r="J13" s="13">
        <f t="shared" si="4"/>
        <v>-251.71299999999988</v>
      </c>
      <c r="K13" s="13">
        <f t="shared" si="4"/>
        <v>-176.06</v>
      </c>
      <c r="L13" s="13">
        <f t="shared" si="4"/>
        <v>-184.92</v>
      </c>
      <c r="M13" s="13">
        <f t="shared" si="4"/>
        <v>-175.42500000000001</v>
      </c>
      <c r="N13" s="13">
        <f t="shared" si="4"/>
        <v>-175.42500000000001</v>
      </c>
    </row>
    <row r="14" spans="1:14" x14ac:dyDescent="0.2">
      <c r="B14" t="s">
        <v>53</v>
      </c>
      <c r="C14" s="12">
        <f t="shared" ref="C14:N14" si="5">C13/C15</f>
        <v>-1.15405</v>
      </c>
      <c r="D14" s="12">
        <f t="shared" si="5"/>
        <v>-1.2973606557377049</v>
      </c>
      <c r="E14" s="12">
        <f t="shared" si="5"/>
        <v>-1.2950285714285716</v>
      </c>
      <c r="F14" s="12">
        <f t="shared" si="5"/>
        <v>-1.2950285714285716</v>
      </c>
      <c r="G14" s="12">
        <f t="shared" si="5"/>
        <v>-1.5519999999999998</v>
      </c>
      <c r="H14" s="12">
        <f t="shared" si="5"/>
        <v>10.125986666666668</v>
      </c>
      <c r="I14" s="12">
        <f t="shared" si="5"/>
        <v>-1.6484102564102563</v>
      </c>
      <c r="J14" s="12">
        <f t="shared" si="5"/>
        <v>-3.2689999999999984</v>
      </c>
      <c r="K14" s="12">
        <f t="shared" si="5"/>
        <v>-2.2864935064935064</v>
      </c>
      <c r="L14" s="12">
        <f t="shared" si="5"/>
        <v>-2.4015584415584414</v>
      </c>
      <c r="M14" s="12">
        <f t="shared" si="5"/>
        <v>-2.2490384615384618</v>
      </c>
      <c r="N14" s="12">
        <f t="shared" si="5"/>
        <v>-2.2490384615384618</v>
      </c>
    </row>
    <row r="15" spans="1:14" x14ac:dyDescent="0.2">
      <c r="B15" t="s">
        <v>3</v>
      </c>
      <c r="C15">
        <v>60</v>
      </c>
      <c r="D15">
        <v>61</v>
      </c>
      <c r="E15">
        <v>70</v>
      </c>
      <c r="F15">
        <v>70</v>
      </c>
      <c r="G15">
        <v>75</v>
      </c>
      <c r="H15">
        <v>75</v>
      </c>
      <c r="I15">
        <v>78</v>
      </c>
      <c r="J15">
        <v>77</v>
      </c>
      <c r="K15">
        <v>77</v>
      </c>
      <c r="L15">
        <v>77</v>
      </c>
      <c r="M15">
        <v>78</v>
      </c>
      <c r="N15">
        <v>78</v>
      </c>
    </row>
    <row r="17" spans="2:14" x14ac:dyDescent="0.2">
      <c r="B17" t="s">
        <v>55</v>
      </c>
      <c r="G17" s="15">
        <f t="shared" ref="G17:K17" si="6">G4/C4-1</f>
        <v>2.1847133757961785</v>
      </c>
      <c r="H17" s="15">
        <f t="shared" si="6"/>
        <v>2045.5886363636364</v>
      </c>
      <c r="I17" s="15">
        <f t="shared" si="6"/>
        <v>0.8504464285714286</v>
      </c>
      <c r="J17" s="15">
        <f t="shared" si="6"/>
        <v>28.312500000000206</v>
      </c>
      <c r="K17" s="15">
        <f t="shared" si="6"/>
        <v>0.87999999999999989</v>
      </c>
      <c r="L17" s="15">
        <f>L4/H4-1</f>
        <v>-0.99824541726309524</v>
      </c>
      <c r="M17" s="15">
        <f>M4/I4-1</f>
        <v>-1</v>
      </c>
      <c r="N17" s="15">
        <f>N4/J4-1</f>
        <v>-1</v>
      </c>
    </row>
  </sheetData>
  <hyperlinks>
    <hyperlink ref="A1" location="Main!A1" display="Main" xr:uid="{90AF572C-7B17-46AC-8825-E9CEE71B7B21}"/>
  </hyperlinks>
  <pageMargins left="0.7" right="0.7" top="0.75" bottom="0.75" header="0.3" footer="0.3"/>
  <pageSetup orientation="portrait" horizontalDpi="0" verticalDpi="0" copies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205F9637DCC48859EDAC7DA0912D5" ma:contentTypeVersion="10" ma:contentTypeDescription="Create a new document." ma:contentTypeScope="" ma:versionID="00755e0bcaefbd7b5ad521bd55e1e17a">
  <xsd:schema xmlns:xsd="http://www.w3.org/2001/XMLSchema" xmlns:xs="http://www.w3.org/2001/XMLSchema" xmlns:p="http://schemas.microsoft.com/office/2006/metadata/properties" xmlns:ns3="2dd4f4b4-88ac-483e-942f-116d5b920b19" xmlns:ns4="a8f09735-27e2-40a7-868b-44b4658107aa" targetNamespace="http://schemas.microsoft.com/office/2006/metadata/properties" ma:root="true" ma:fieldsID="6f90c84059b47a4bf7166350bf1e0b9f" ns3:_="" ns4:_="">
    <xsd:import namespace="2dd4f4b4-88ac-483e-942f-116d5b920b19"/>
    <xsd:import namespace="a8f09735-27e2-40a7-868b-44b465810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f4b4-88ac-483e-942f-116d5b92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09735-27e2-40a7-868b-44b465810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B71042-E335-432B-AE5F-3D6F145C2DF3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2dd4f4b4-88ac-483e-942f-116d5b920b19"/>
    <ds:schemaRef ds:uri="http://purl.org/dc/terms/"/>
    <ds:schemaRef ds:uri="http://www.w3.org/XML/1998/namespace"/>
    <ds:schemaRef ds:uri="http://schemas.microsoft.com/office/infopath/2007/PartnerControls"/>
    <ds:schemaRef ds:uri="a8f09735-27e2-40a7-868b-44b4658107aa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F956C6-D59C-45FC-9230-40F0974FD3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5DF295-2E23-4D21-A754-37932E420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d4f4b4-88ac-483e-942f-116d5b920b19"/>
    <ds:schemaRef ds:uri="a8f09735-27e2-40a7-868b-44b4658107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Garza</dc:creator>
  <cp:lastModifiedBy>Garza, Jacob S</cp:lastModifiedBy>
  <dcterms:created xsi:type="dcterms:W3CDTF">2023-01-12T18:25:05Z</dcterms:created>
  <dcterms:modified xsi:type="dcterms:W3CDTF">2023-01-15T23:50:59Z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0x01010069B205F9637DCC48859EDAC7DA0912D5</vt:lpwstr>
  </property>
</Properties>
</file>