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jgarza25_illinois_edu/Documents/Stock Models/"/>
    </mc:Choice>
  </mc:AlternateContent>
  <xr:revisionPtr revIDLastSave="604" documentId="11_E60897F41BE170836B02CE998F75CCDC64E183C8" xr6:coauthVersionLast="47" xr6:coauthVersionMax="47" xr10:uidLastSave="{D2A35FA8-C8C3-4D9A-BAED-98F0F07392FD}"/>
  <bookViews>
    <workbookView xWindow="2475" yWindow="0" windowWidth="40275" windowHeight="20985" activeTab="1" xr2:uid="{00000000-000D-0000-FFFF-FFFF00000000}"/>
  </bookViews>
  <sheets>
    <sheet name="Main" sheetId="1" r:id="rId1"/>
    <sheet name="Mode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" i="2" l="1"/>
  <c r="AE15" i="2" s="1"/>
  <c r="AD6" i="2"/>
  <c r="AD28" i="2"/>
  <c r="AD26" i="2"/>
  <c r="AD15" i="2"/>
  <c r="AD17" i="2" s="1"/>
  <c r="AD9" i="2"/>
  <c r="AD27" i="2" s="1"/>
  <c r="AB29" i="2"/>
  <c r="AA29" i="2"/>
  <c r="Z29" i="2"/>
  <c r="AB28" i="2"/>
  <c r="AA28" i="2"/>
  <c r="Z28" i="2"/>
  <c r="Z27" i="2"/>
  <c r="AA27" i="2"/>
  <c r="AB27" i="2"/>
  <c r="AA26" i="2"/>
  <c r="AB26" i="2"/>
  <c r="AC26" i="2"/>
  <c r="T21" i="2"/>
  <c r="T27" i="2"/>
  <c r="T26" i="2"/>
  <c r="T14" i="2"/>
  <c r="T15" i="2" s="1"/>
  <c r="T28" i="2" s="1"/>
  <c r="T9" i="2"/>
  <c r="T6" i="2"/>
  <c r="R25" i="2"/>
  <c r="Q25" i="2"/>
  <c r="P25" i="2"/>
  <c r="O25" i="2"/>
  <c r="N25" i="2"/>
  <c r="M25" i="2"/>
  <c r="L25" i="2"/>
  <c r="K25" i="2"/>
  <c r="J25" i="2"/>
  <c r="I25" i="2"/>
  <c r="H25" i="2"/>
  <c r="G25" i="2"/>
  <c r="S25" i="2"/>
  <c r="R4" i="2"/>
  <c r="Q4" i="2"/>
  <c r="P4" i="2"/>
  <c r="O4" i="2"/>
  <c r="N4" i="2"/>
  <c r="M4" i="2"/>
  <c r="L4" i="2"/>
  <c r="K4" i="2"/>
  <c r="J4" i="2"/>
  <c r="I4" i="2"/>
  <c r="H4" i="2"/>
  <c r="G4" i="2"/>
  <c r="S4" i="2"/>
  <c r="AE2" i="2"/>
  <c r="AF2" i="2" s="1"/>
  <c r="AG2" i="2" s="1"/>
  <c r="AH2" i="2" s="1"/>
  <c r="AI2" i="2" s="1"/>
  <c r="AJ2" i="2" s="1"/>
  <c r="AK2" i="2" s="1"/>
  <c r="AL2" i="2" s="1"/>
  <c r="AM2" i="2" s="1"/>
  <c r="AN2" i="2" s="1"/>
  <c r="AD2" i="2"/>
  <c r="AE17" i="2" l="1"/>
  <c r="AE28" i="2"/>
  <c r="AE26" i="2"/>
  <c r="AF6" i="2"/>
  <c r="AD18" i="2"/>
  <c r="AD29" i="2" s="1"/>
  <c r="AE18" i="2"/>
  <c r="AE29" i="2" s="1"/>
  <c r="AE19" i="2"/>
  <c r="AF9" i="2"/>
  <c r="AF27" i="2" s="1"/>
  <c r="AE9" i="2"/>
  <c r="AE27" i="2" s="1"/>
  <c r="T17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S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S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S26" i="2"/>
  <c r="Q26" i="2"/>
  <c r="P26" i="2"/>
  <c r="O26" i="2"/>
  <c r="N26" i="2"/>
  <c r="M26" i="2"/>
  <c r="L26" i="2"/>
  <c r="K26" i="2"/>
  <c r="J26" i="2"/>
  <c r="I26" i="2"/>
  <c r="H26" i="2"/>
  <c r="G26" i="2"/>
  <c r="F18" i="2"/>
  <c r="F16" i="2"/>
  <c r="F13" i="2"/>
  <c r="F12" i="2"/>
  <c r="F11" i="2"/>
  <c r="F10" i="2"/>
  <c r="F8" i="2"/>
  <c r="F14" i="2"/>
  <c r="F9" i="2"/>
  <c r="F7" i="2"/>
  <c r="F6" i="2"/>
  <c r="J18" i="2"/>
  <c r="J16" i="2"/>
  <c r="J13" i="2"/>
  <c r="J12" i="2"/>
  <c r="J11" i="2"/>
  <c r="J10" i="2"/>
  <c r="J8" i="2"/>
  <c r="J14" i="2"/>
  <c r="J9" i="2"/>
  <c r="J7" i="2"/>
  <c r="J6" i="2"/>
  <c r="C14" i="2"/>
  <c r="C9" i="2"/>
  <c r="C15" i="2" s="1"/>
  <c r="C17" i="2" s="1"/>
  <c r="C19" i="2" s="1"/>
  <c r="C21" i="2" s="1"/>
  <c r="D14" i="2"/>
  <c r="D9" i="2"/>
  <c r="D15" i="2" s="1"/>
  <c r="D17" i="2" s="1"/>
  <c r="D19" i="2" s="1"/>
  <c r="D21" i="2" s="1"/>
  <c r="H14" i="2"/>
  <c r="H9" i="2"/>
  <c r="E14" i="2"/>
  <c r="E9" i="2"/>
  <c r="I14" i="2"/>
  <c r="I9" i="2"/>
  <c r="Z14" i="2"/>
  <c r="Z9" i="2"/>
  <c r="N18" i="2"/>
  <c r="N16" i="2"/>
  <c r="N13" i="2"/>
  <c r="N12" i="2"/>
  <c r="N11" i="2"/>
  <c r="N10" i="2"/>
  <c r="N14" i="2"/>
  <c r="N15" i="2" s="1"/>
  <c r="N17" i="2" s="1"/>
  <c r="N19" i="2" s="1"/>
  <c r="N21" i="2" s="1"/>
  <c r="N9" i="2"/>
  <c r="N8" i="2"/>
  <c r="N7" i="2"/>
  <c r="N6" i="2"/>
  <c r="G14" i="2"/>
  <c r="G9" i="2"/>
  <c r="G15" i="2" s="1"/>
  <c r="G17" i="2" s="1"/>
  <c r="G19" i="2" s="1"/>
  <c r="G21" i="2" s="1"/>
  <c r="K14" i="2"/>
  <c r="K9" i="2"/>
  <c r="R18" i="2"/>
  <c r="R16" i="2"/>
  <c r="R14" i="2"/>
  <c r="R13" i="2"/>
  <c r="R12" i="2"/>
  <c r="R11" i="2"/>
  <c r="R10" i="2"/>
  <c r="R8" i="2"/>
  <c r="R7" i="2"/>
  <c r="R6" i="2"/>
  <c r="R9" i="2" s="1"/>
  <c r="R27" i="2" s="1"/>
  <c r="L14" i="2"/>
  <c r="L9" i="2"/>
  <c r="L15" i="2" s="1"/>
  <c r="L17" i="2" s="1"/>
  <c r="L19" i="2" s="1"/>
  <c r="L21" i="2" s="1"/>
  <c r="P14" i="2"/>
  <c r="P9" i="2"/>
  <c r="P15" i="2" s="1"/>
  <c r="P17" i="2" s="1"/>
  <c r="P19" i="2" s="1"/>
  <c r="P21" i="2" s="1"/>
  <c r="M14" i="2"/>
  <c r="M9" i="2"/>
  <c r="Q14" i="2"/>
  <c r="Q9" i="2"/>
  <c r="Q15" i="2" s="1"/>
  <c r="Q17" i="2" s="1"/>
  <c r="Q19" i="2" s="1"/>
  <c r="Q21" i="2" s="1"/>
  <c r="AA14" i="2"/>
  <c r="AA9" i="2"/>
  <c r="AB14" i="2"/>
  <c r="AB9" i="2"/>
  <c r="AC14" i="2"/>
  <c r="AC9" i="2"/>
  <c r="O14" i="2"/>
  <c r="O9" i="2"/>
  <c r="S14" i="2"/>
  <c r="S15" i="2" s="1"/>
  <c r="S17" i="2" s="1"/>
  <c r="S9" i="2"/>
  <c r="S39" i="2"/>
  <c r="S33" i="2"/>
  <c r="S32" i="2" s="1"/>
  <c r="AF15" i="2" l="1"/>
  <c r="AG6" i="2"/>
  <c r="AF26" i="2"/>
  <c r="AD19" i="2"/>
  <c r="R15" i="2"/>
  <c r="AC15" i="2"/>
  <c r="AC27" i="2"/>
  <c r="R26" i="2"/>
  <c r="T18" i="2"/>
  <c r="T29" i="2" s="1"/>
  <c r="S29" i="2"/>
  <c r="S19" i="2"/>
  <c r="S21" i="2" s="1"/>
  <c r="F15" i="2"/>
  <c r="F17" i="2" s="1"/>
  <c r="F19" i="2" s="1"/>
  <c r="F21" i="2" s="1"/>
  <c r="J15" i="2"/>
  <c r="J17" i="2" s="1"/>
  <c r="J19" i="2" s="1"/>
  <c r="J21" i="2" s="1"/>
  <c r="H15" i="2"/>
  <c r="H17" i="2" s="1"/>
  <c r="H19" i="2" s="1"/>
  <c r="H21" i="2" s="1"/>
  <c r="E15" i="2"/>
  <c r="E17" i="2" s="1"/>
  <c r="E19" i="2" s="1"/>
  <c r="E21" i="2" s="1"/>
  <c r="I15" i="2"/>
  <c r="I17" i="2" s="1"/>
  <c r="I19" i="2" s="1"/>
  <c r="I21" i="2" s="1"/>
  <c r="Z15" i="2"/>
  <c r="Z17" i="2" s="1"/>
  <c r="Z19" i="2" s="1"/>
  <c r="Z21" i="2" s="1"/>
  <c r="K15" i="2"/>
  <c r="K17" i="2" s="1"/>
  <c r="K19" i="2" s="1"/>
  <c r="K21" i="2" s="1"/>
  <c r="M15" i="2"/>
  <c r="M17" i="2" s="1"/>
  <c r="M19" i="2" s="1"/>
  <c r="M21" i="2" s="1"/>
  <c r="AA15" i="2"/>
  <c r="AA17" i="2" s="1"/>
  <c r="AA19" i="2" s="1"/>
  <c r="AA21" i="2" s="1"/>
  <c r="AB15" i="2"/>
  <c r="AB17" i="2" s="1"/>
  <c r="AB19" i="2" s="1"/>
  <c r="AB21" i="2" s="1"/>
  <c r="O15" i="2"/>
  <c r="O17" i="2" s="1"/>
  <c r="O19" i="2" s="1"/>
  <c r="O21" i="2" s="1"/>
  <c r="S41" i="2"/>
  <c r="AG26" i="2" l="1"/>
  <c r="AG15" i="2"/>
  <c r="AH6" i="2"/>
  <c r="AG9" i="2"/>
  <c r="AG27" i="2" s="1"/>
  <c r="AF17" i="2"/>
  <c r="AF28" i="2"/>
  <c r="AC17" i="2"/>
  <c r="AC28" i="2"/>
  <c r="R28" i="2"/>
  <c r="R17" i="2"/>
  <c r="T19" i="2"/>
  <c r="AF18" i="2" l="1"/>
  <c r="AF29" i="2" s="1"/>
  <c r="AH26" i="2"/>
  <c r="AH9" i="2"/>
  <c r="AH27" i="2" s="1"/>
  <c r="AI6" i="2"/>
  <c r="AH15" i="2"/>
  <c r="AG17" i="2"/>
  <c r="AG28" i="2"/>
  <c r="R29" i="2"/>
  <c r="R19" i="2"/>
  <c r="R21" i="2" s="1"/>
  <c r="AC19" i="2"/>
  <c r="AC21" i="2" s="1"/>
  <c r="AC29" i="2"/>
  <c r="AG18" i="2" l="1"/>
  <c r="AG29" i="2" s="1"/>
  <c r="AG19" i="2"/>
  <c r="AH17" i="2"/>
  <c r="AH28" i="2"/>
  <c r="AF19" i="2"/>
  <c r="AJ6" i="2"/>
  <c r="AI26" i="2"/>
  <c r="AI9" i="2"/>
  <c r="AI27" i="2" s="1"/>
  <c r="AI15" i="2"/>
  <c r="AI17" i="2" l="1"/>
  <c r="AI28" i="2"/>
  <c r="AJ26" i="2"/>
  <c r="AK6" i="2"/>
  <c r="AJ9" i="2"/>
  <c r="AJ27" i="2" s="1"/>
  <c r="AJ15" i="2"/>
  <c r="AH18" i="2"/>
  <c r="AH29" i="2" s="1"/>
  <c r="AH19" i="2"/>
  <c r="AJ17" i="2" l="1"/>
  <c r="AJ28" i="2"/>
  <c r="AL6" i="2"/>
  <c r="AK26" i="2"/>
  <c r="AK9" i="2"/>
  <c r="AK27" i="2" s="1"/>
  <c r="AK15" i="2"/>
  <c r="AI18" i="2"/>
  <c r="AI29" i="2" s="1"/>
  <c r="AI19" i="2"/>
  <c r="AM6" i="2" l="1"/>
  <c r="AL26" i="2"/>
  <c r="AL9" i="2"/>
  <c r="AL27" i="2" s="1"/>
  <c r="AL15" i="2"/>
  <c r="AK28" i="2"/>
  <c r="AK17" i="2"/>
  <c r="AJ18" i="2"/>
  <c r="AJ29" i="2" s="1"/>
  <c r="AJ19" i="2"/>
  <c r="AK18" i="2" l="1"/>
  <c r="AK29" i="2" s="1"/>
  <c r="AK19" i="2"/>
  <c r="AL28" i="2"/>
  <c r="AL17" i="2"/>
  <c r="AN6" i="2"/>
  <c r="AM26" i="2"/>
  <c r="AM9" i="2"/>
  <c r="AM27" i="2" s="1"/>
  <c r="AM15" i="2"/>
  <c r="AM28" i="2" l="1"/>
  <c r="AM17" i="2"/>
  <c r="AN9" i="2"/>
  <c r="AN15" i="2"/>
  <c r="AN17" i="2" s="1"/>
  <c r="AN18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EX19" i="2" s="1"/>
  <c r="EY19" i="2" s="1"/>
  <c r="EZ19" i="2" s="1"/>
  <c r="FA19" i="2" s="1"/>
  <c r="FB19" i="2" s="1"/>
  <c r="FC19" i="2" s="1"/>
  <c r="FD19" i="2" s="1"/>
  <c r="FE19" i="2" s="1"/>
  <c r="FF19" i="2" s="1"/>
  <c r="FG19" i="2" s="1"/>
  <c r="FH19" i="2" s="1"/>
  <c r="FI19" i="2" s="1"/>
  <c r="FJ19" i="2" s="1"/>
  <c r="FK19" i="2" s="1"/>
  <c r="FL19" i="2" s="1"/>
  <c r="FM19" i="2" s="1"/>
  <c r="FN19" i="2" s="1"/>
  <c r="FO19" i="2" s="1"/>
  <c r="FP19" i="2" s="1"/>
  <c r="FQ19" i="2" s="1"/>
  <c r="FR19" i="2" s="1"/>
  <c r="FS19" i="2" s="1"/>
  <c r="FT19" i="2" s="1"/>
  <c r="FU19" i="2" s="1"/>
  <c r="FV19" i="2" s="1"/>
  <c r="FW19" i="2" s="1"/>
  <c r="FX19" i="2" s="1"/>
  <c r="FY19" i="2" s="1"/>
  <c r="FZ19" i="2" s="1"/>
  <c r="GA19" i="2" s="1"/>
  <c r="GB19" i="2" s="1"/>
  <c r="GC19" i="2" s="1"/>
  <c r="GD19" i="2" s="1"/>
  <c r="GE19" i="2" s="1"/>
  <c r="GF19" i="2" s="1"/>
  <c r="GG19" i="2" s="1"/>
  <c r="GH19" i="2" s="1"/>
  <c r="GI19" i="2" s="1"/>
  <c r="GJ19" i="2" s="1"/>
  <c r="GK19" i="2" s="1"/>
  <c r="GL19" i="2" s="1"/>
  <c r="GM19" i="2" s="1"/>
  <c r="GN19" i="2" s="1"/>
  <c r="GO19" i="2" s="1"/>
  <c r="GP19" i="2" s="1"/>
  <c r="GQ19" i="2" s="1"/>
  <c r="GR19" i="2" s="1"/>
  <c r="GS19" i="2" s="1"/>
  <c r="GT19" i="2" s="1"/>
  <c r="GU19" i="2" s="1"/>
  <c r="GV19" i="2" s="1"/>
  <c r="GW19" i="2" s="1"/>
  <c r="GX19" i="2" s="1"/>
  <c r="GY19" i="2" s="1"/>
  <c r="GZ19" i="2" s="1"/>
  <c r="HA19" i="2" s="1"/>
  <c r="HB19" i="2" s="1"/>
  <c r="HC19" i="2" s="1"/>
  <c r="HD19" i="2" s="1"/>
  <c r="HE19" i="2" s="1"/>
  <c r="HF19" i="2" s="1"/>
  <c r="HG19" i="2" s="1"/>
  <c r="HH19" i="2" s="1"/>
  <c r="HI19" i="2" s="1"/>
  <c r="HJ19" i="2" s="1"/>
  <c r="HK19" i="2" s="1"/>
  <c r="HL19" i="2" s="1"/>
  <c r="HM19" i="2" s="1"/>
  <c r="HN19" i="2" s="1"/>
  <c r="HO19" i="2" s="1"/>
  <c r="HP19" i="2" s="1"/>
  <c r="HQ19" i="2" s="1"/>
  <c r="HR19" i="2" s="1"/>
  <c r="HS19" i="2" s="1"/>
  <c r="HT19" i="2" s="1"/>
  <c r="HU19" i="2" s="1"/>
  <c r="HV19" i="2" s="1"/>
  <c r="HW19" i="2" s="1"/>
  <c r="HX19" i="2" s="1"/>
  <c r="HY19" i="2" s="1"/>
  <c r="HZ19" i="2" s="1"/>
  <c r="IA19" i="2" s="1"/>
  <c r="IB19" i="2" s="1"/>
  <c r="IC19" i="2" s="1"/>
  <c r="ID19" i="2" s="1"/>
  <c r="IE19" i="2" s="1"/>
  <c r="IF19" i="2" s="1"/>
  <c r="IG19" i="2" s="1"/>
  <c r="IH19" i="2" s="1"/>
  <c r="II19" i="2" s="1"/>
  <c r="IJ19" i="2" s="1"/>
  <c r="IK19" i="2" s="1"/>
  <c r="IL19" i="2" s="1"/>
  <c r="IM19" i="2" s="1"/>
  <c r="IN19" i="2" s="1"/>
  <c r="IO19" i="2" s="1"/>
  <c r="IP19" i="2" s="1"/>
  <c r="IQ19" i="2" s="1"/>
  <c r="IR19" i="2" s="1"/>
  <c r="IS19" i="2" s="1"/>
  <c r="IT19" i="2" s="1"/>
  <c r="IU19" i="2" s="1"/>
  <c r="IV19" i="2" s="1"/>
  <c r="IW19" i="2" s="1"/>
  <c r="IX19" i="2" s="1"/>
  <c r="IY19" i="2" s="1"/>
  <c r="IZ19" i="2" s="1"/>
  <c r="JA19" i="2" s="1"/>
  <c r="JB19" i="2" s="1"/>
  <c r="JC19" i="2" s="1"/>
  <c r="JD19" i="2" s="1"/>
  <c r="JE19" i="2" s="1"/>
  <c r="JF19" i="2" s="1"/>
  <c r="JG19" i="2" s="1"/>
  <c r="JH19" i="2" s="1"/>
  <c r="JI19" i="2" s="1"/>
  <c r="JJ19" i="2" s="1"/>
  <c r="JK19" i="2" s="1"/>
  <c r="JL19" i="2" s="1"/>
  <c r="JM19" i="2" s="1"/>
  <c r="JN19" i="2" s="1"/>
  <c r="JO19" i="2" s="1"/>
  <c r="JP19" i="2" s="1"/>
  <c r="JQ19" i="2" s="1"/>
  <c r="JR19" i="2" s="1"/>
  <c r="JS19" i="2" s="1"/>
  <c r="JT19" i="2" s="1"/>
  <c r="JU19" i="2" s="1"/>
  <c r="JV19" i="2" s="1"/>
  <c r="JW19" i="2" s="1"/>
  <c r="JX19" i="2" s="1"/>
  <c r="JY19" i="2" s="1"/>
  <c r="JZ19" i="2" s="1"/>
  <c r="KA19" i="2" s="1"/>
  <c r="KB19" i="2" s="1"/>
  <c r="KC19" i="2" s="1"/>
  <c r="KD19" i="2" s="1"/>
  <c r="KE19" i="2" s="1"/>
  <c r="KF19" i="2" s="1"/>
  <c r="KG19" i="2" s="1"/>
  <c r="KH19" i="2" s="1"/>
  <c r="KI19" i="2" s="1"/>
  <c r="KJ19" i="2" s="1"/>
  <c r="KK19" i="2" s="1"/>
  <c r="KL19" i="2" s="1"/>
  <c r="KM19" i="2" s="1"/>
  <c r="KN19" i="2" s="1"/>
  <c r="KO19" i="2" s="1"/>
  <c r="KP19" i="2" s="1"/>
  <c r="KQ19" i="2" s="1"/>
  <c r="KR19" i="2" s="1"/>
  <c r="KS19" i="2" s="1"/>
  <c r="KT19" i="2" s="1"/>
  <c r="KU19" i="2" s="1"/>
  <c r="KV19" i="2" s="1"/>
  <c r="KW19" i="2" s="1"/>
  <c r="KX19" i="2" s="1"/>
  <c r="KY19" i="2" s="1"/>
  <c r="KZ19" i="2" s="1"/>
  <c r="LA19" i="2" s="1"/>
  <c r="LB19" i="2" s="1"/>
  <c r="LC19" i="2" s="1"/>
  <c r="LD19" i="2" s="1"/>
  <c r="LE19" i="2" s="1"/>
  <c r="LF19" i="2" s="1"/>
  <c r="LG19" i="2" s="1"/>
  <c r="LH19" i="2" s="1"/>
  <c r="LI19" i="2" s="1"/>
  <c r="LJ19" i="2" s="1"/>
  <c r="LK19" i="2" s="1"/>
  <c r="LL19" i="2" s="1"/>
  <c r="LM19" i="2" s="1"/>
  <c r="LN19" i="2" s="1"/>
  <c r="LO19" i="2" s="1"/>
  <c r="LP19" i="2" s="1"/>
  <c r="LQ19" i="2" s="1"/>
  <c r="LR19" i="2" s="1"/>
  <c r="LS19" i="2" s="1"/>
  <c r="LT19" i="2" s="1"/>
  <c r="LU19" i="2" s="1"/>
  <c r="LV19" i="2" s="1"/>
  <c r="LW19" i="2" s="1"/>
  <c r="LX19" i="2" s="1"/>
  <c r="LY19" i="2" s="1"/>
  <c r="LZ19" i="2" s="1"/>
  <c r="MA19" i="2" s="1"/>
  <c r="MB19" i="2" s="1"/>
  <c r="MC19" i="2" s="1"/>
  <c r="MD19" i="2" s="1"/>
  <c r="ME19" i="2" s="1"/>
  <c r="MF19" i="2" s="1"/>
  <c r="MG19" i="2" s="1"/>
  <c r="MH19" i="2" s="1"/>
  <c r="MI19" i="2" s="1"/>
  <c r="MJ19" i="2" s="1"/>
  <c r="MK19" i="2" s="1"/>
  <c r="ML19" i="2" s="1"/>
  <c r="MM19" i="2" s="1"/>
  <c r="MN19" i="2" s="1"/>
  <c r="MO19" i="2" s="1"/>
  <c r="MP19" i="2" s="1"/>
  <c r="MQ19" i="2" s="1"/>
  <c r="MR19" i="2" s="1"/>
  <c r="MS19" i="2" s="1"/>
  <c r="MT19" i="2" s="1"/>
  <c r="MU19" i="2" s="1"/>
  <c r="MV19" i="2" s="1"/>
  <c r="MW19" i="2" s="1"/>
  <c r="MX19" i="2" s="1"/>
  <c r="MY19" i="2" s="1"/>
  <c r="MZ19" i="2" s="1"/>
  <c r="NA19" i="2" s="1"/>
  <c r="NB19" i="2" s="1"/>
  <c r="NC19" i="2" s="1"/>
  <c r="ND19" i="2" s="1"/>
  <c r="NE19" i="2" s="1"/>
  <c r="NF19" i="2" s="1"/>
  <c r="NG19" i="2" s="1"/>
  <c r="NH19" i="2" s="1"/>
  <c r="NI19" i="2" s="1"/>
  <c r="NJ19" i="2" s="1"/>
  <c r="NK19" i="2" s="1"/>
  <c r="NL19" i="2" s="1"/>
  <c r="NM19" i="2" s="1"/>
  <c r="NN19" i="2" s="1"/>
  <c r="NO19" i="2" s="1"/>
  <c r="NP19" i="2" s="1"/>
  <c r="NQ19" i="2" s="1"/>
  <c r="NR19" i="2" s="1"/>
  <c r="NS19" i="2" s="1"/>
  <c r="NT19" i="2" s="1"/>
  <c r="NU19" i="2" s="1"/>
  <c r="NV19" i="2" s="1"/>
  <c r="NW19" i="2" s="1"/>
  <c r="NX19" i="2" s="1"/>
  <c r="NY19" i="2" s="1"/>
  <c r="NZ19" i="2" s="1"/>
  <c r="OA19" i="2" s="1"/>
  <c r="OB19" i="2" s="1"/>
  <c r="OC19" i="2" s="1"/>
  <c r="OD19" i="2" s="1"/>
  <c r="OE19" i="2" s="1"/>
  <c r="OF19" i="2" s="1"/>
  <c r="OG19" i="2" s="1"/>
  <c r="OH19" i="2" s="1"/>
  <c r="OI19" i="2" s="1"/>
  <c r="OJ19" i="2" s="1"/>
  <c r="OK19" i="2" s="1"/>
  <c r="OL19" i="2" s="1"/>
  <c r="OM19" i="2" s="1"/>
  <c r="ON19" i="2" s="1"/>
  <c r="OO19" i="2" s="1"/>
  <c r="OP19" i="2" s="1"/>
  <c r="OQ19" i="2" s="1"/>
  <c r="OR19" i="2" s="1"/>
  <c r="OS19" i="2" s="1"/>
  <c r="OT19" i="2" s="1"/>
  <c r="OU19" i="2" s="1"/>
  <c r="OV19" i="2" s="1"/>
  <c r="OW19" i="2" s="1"/>
  <c r="OX19" i="2" s="1"/>
  <c r="OY19" i="2" s="1"/>
  <c r="OZ19" i="2" s="1"/>
  <c r="PA19" i="2" s="1"/>
  <c r="PB19" i="2" s="1"/>
  <c r="PC19" i="2" s="1"/>
  <c r="PD19" i="2" s="1"/>
  <c r="PE19" i="2" s="1"/>
  <c r="PF19" i="2" s="1"/>
  <c r="PG19" i="2" s="1"/>
  <c r="PH19" i="2" s="1"/>
  <c r="PI19" i="2" s="1"/>
  <c r="PJ19" i="2" s="1"/>
  <c r="PK19" i="2" s="1"/>
  <c r="PL19" i="2" s="1"/>
  <c r="PM19" i="2" s="1"/>
  <c r="PN19" i="2" s="1"/>
  <c r="PO19" i="2" s="1"/>
  <c r="PP19" i="2" s="1"/>
  <c r="PQ19" i="2" s="1"/>
  <c r="PR19" i="2" s="1"/>
  <c r="PS19" i="2" s="1"/>
  <c r="PT19" i="2" s="1"/>
  <c r="PU19" i="2" s="1"/>
  <c r="PV19" i="2" s="1"/>
  <c r="PW19" i="2" s="1"/>
  <c r="PX19" i="2" s="1"/>
  <c r="PY19" i="2" s="1"/>
  <c r="PZ19" i="2" s="1"/>
  <c r="QA19" i="2" s="1"/>
  <c r="QB19" i="2" s="1"/>
  <c r="QC19" i="2" s="1"/>
  <c r="QD19" i="2" s="1"/>
  <c r="QE19" i="2" s="1"/>
  <c r="QF19" i="2" s="1"/>
  <c r="QG19" i="2" s="1"/>
  <c r="QH19" i="2" s="1"/>
  <c r="QI19" i="2" s="1"/>
  <c r="QJ19" i="2" s="1"/>
  <c r="QK19" i="2" s="1"/>
  <c r="QL19" i="2" s="1"/>
  <c r="QM19" i="2" s="1"/>
  <c r="QN19" i="2" s="1"/>
  <c r="QO19" i="2" s="1"/>
  <c r="QP19" i="2" s="1"/>
  <c r="QQ19" i="2" s="1"/>
  <c r="QR19" i="2" s="1"/>
  <c r="QS19" i="2" s="1"/>
  <c r="QT19" i="2" s="1"/>
  <c r="QU19" i="2" s="1"/>
  <c r="QV19" i="2" s="1"/>
  <c r="QW19" i="2" s="1"/>
  <c r="QX19" i="2" s="1"/>
  <c r="QY19" i="2" s="1"/>
  <c r="QZ19" i="2" s="1"/>
  <c r="RA19" i="2" s="1"/>
  <c r="RB19" i="2" s="1"/>
  <c r="RC19" i="2" s="1"/>
  <c r="RD19" i="2" s="1"/>
  <c r="RE19" i="2" s="1"/>
  <c r="RF19" i="2" s="1"/>
  <c r="RG19" i="2" s="1"/>
  <c r="RH19" i="2" s="1"/>
  <c r="RI19" i="2" s="1"/>
  <c r="RJ19" i="2" s="1"/>
  <c r="RK19" i="2" s="1"/>
  <c r="RL19" i="2" s="1"/>
  <c r="RM19" i="2" s="1"/>
  <c r="RN19" i="2" s="1"/>
  <c r="RO19" i="2" s="1"/>
  <c r="RP19" i="2" s="1"/>
  <c r="RQ19" i="2" s="1"/>
  <c r="RR19" i="2" s="1"/>
  <c r="RS19" i="2" s="1"/>
  <c r="RT19" i="2" s="1"/>
  <c r="RU19" i="2" s="1"/>
  <c r="RV19" i="2" s="1"/>
  <c r="RW19" i="2" s="1"/>
  <c r="RX19" i="2" s="1"/>
  <c r="RY19" i="2" s="1"/>
  <c r="RZ19" i="2" s="1"/>
  <c r="SA19" i="2" s="1"/>
  <c r="SB19" i="2" s="1"/>
  <c r="SC19" i="2" s="1"/>
  <c r="SD19" i="2" s="1"/>
  <c r="SE19" i="2" s="1"/>
  <c r="SF19" i="2" s="1"/>
  <c r="SG19" i="2" s="1"/>
  <c r="SH19" i="2" s="1"/>
  <c r="SI19" i="2" s="1"/>
  <c r="SJ19" i="2" s="1"/>
  <c r="SK19" i="2" s="1"/>
  <c r="SL19" i="2" s="1"/>
  <c r="SM19" i="2" s="1"/>
  <c r="SN19" i="2" s="1"/>
  <c r="SO19" i="2" s="1"/>
  <c r="SP19" i="2" s="1"/>
  <c r="SQ19" i="2" s="1"/>
  <c r="SR19" i="2" s="1"/>
  <c r="SS19" i="2" s="1"/>
  <c r="ST19" i="2" s="1"/>
  <c r="SU19" i="2" s="1"/>
  <c r="SV19" i="2" s="1"/>
  <c r="SW19" i="2" s="1"/>
  <c r="SX19" i="2" s="1"/>
  <c r="SY19" i="2" s="1"/>
  <c r="SZ19" i="2" s="1"/>
  <c r="TA19" i="2" s="1"/>
  <c r="TB19" i="2" s="1"/>
  <c r="TC19" i="2" s="1"/>
  <c r="TD19" i="2" s="1"/>
  <c r="TE19" i="2" s="1"/>
  <c r="TF19" i="2" s="1"/>
  <c r="TG19" i="2" s="1"/>
  <c r="TH19" i="2" s="1"/>
  <c r="TI19" i="2" s="1"/>
  <c r="TJ19" i="2" s="1"/>
  <c r="TK19" i="2" s="1"/>
  <c r="TL19" i="2" s="1"/>
  <c r="TM19" i="2" s="1"/>
  <c r="TN19" i="2" s="1"/>
  <c r="TO19" i="2" s="1"/>
  <c r="TP19" i="2" s="1"/>
  <c r="AL18" i="2"/>
  <c r="AL29" i="2" s="1"/>
  <c r="AL19" i="2"/>
  <c r="AM18" i="2" l="1"/>
  <c r="AM29" i="2" s="1"/>
  <c r="AM19" i="2" l="1"/>
  <c r="AP29" i="2" s="1"/>
  <c r="AP30" i="2" s="1"/>
  <c r="K6" i="1" l="1"/>
  <c r="K5" i="1"/>
  <c r="K4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tc={AA991895-5BE5-459A-9D50-B7A3C19D4A81}</author>
    <author>tc={7F1B4A85-C1C9-4D23-ABE1-0AA2B2DDB33D}</author>
  </authors>
  <commentList>
    <comment ref="S6" authorId="0" shapeId="0" xr:uid="{AA991895-5BE5-459A-9D50-B7A3C19D4A81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Guide 6.5-7% growth</t>
      </text>
    </comment>
    <comment ref="AC21" authorId="1" shapeId="0" xr:uid="{7F1B4A85-C1C9-4D23-ABE1-0AA2B2DDB3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Guiding 3.42 for 23</t>
      </text>
    </comment>
  </commentList>
</comments>
</file>

<file path=xl/sharedStrings.xml><?xml version="1.0" encoding="utf-8"?>
<sst xmlns="http://schemas.openxmlformats.org/spreadsheetml/2006/main" count="66" uniqueCount="62">
  <si>
    <t>Model</t>
  </si>
  <si>
    <t>Main</t>
  </si>
  <si>
    <t>Price</t>
  </si>
  <si>
    <t>Shares</t>
  </si>
  <si>
    <t>MC</t>
  </si>
  <si>
    <t>Cash</t>
  </si>
  <si>
    <t>Debt</t>
  </si>
  <si>
    <t>EV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</si>
  <si>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</si>
  <si>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</si>
  <si>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</si>
  <si>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</si>
  <si>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</si>
  <si>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</si>
  <si>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</si>
  <si>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</si>
  <si>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</si>
  <si>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</si>
  <si>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</si>
  <si>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</si>
  <si>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</si>
  <si>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</si>
  <si>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</si>
  <si>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</si>
  <si>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</si>
  <si>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</si>
  <si>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Revenue</t>
  </si>
  <si>
    <t>R&amp;D</t>
  </si>
  <si>
    <t>G&amp;A</t>
  </si>
  <si>
    <t>Other</t>
  </si>
  <si>
    <t>Operating Income</t>
  </si>
  <si>
    <t>EPS</t>
  </si>
  <si>
    <t>COGS</t>
  </si>
  <si>
    <t>S&amp;M</t>
  </si>
  <si>
    <t>Q323</t>
  </si>
  <si>
    <t>Q423</t>
  </si>
  <si>
    <t>TPV</t>
  </si>
  <si>
    <t>Losses</t>
  </si>
  <si>
    <t>Gross Margin</t>
  </si>
  <si>
    <t>Customer Service</t>
  </si>
  <si>
    <t>Operating Expenses</t>
  </si>
  <si>
    <t>Interst Expense</t>
  </si>
  <si>
    <t>Pretax</t>
  </si>
  <si>
    <t>Taxes</t>
  </si>
  <si>
    <t>Net Income</t>
  </si>
  <si>
    <t>Revenue y/y</t>
  </si>
  <si>
    <t>Operating Margin</t>
  </si>
  <si>
    <t>Tax Rate</t>
  </si>
  <si>
    <t>Net Cash</t>
  </si>
  <si>
    <t>AR</t>
  </si>
  <si>
    <t>Loans</t>
  </si>
  <si>
    <t>Funds</t>
  </si>
  <si>
    <t>Prepaids</t>
  </si>
  <si>
    <t>PP&amp;E</t>
  </si>
  <si>
    <t>Goodwill</t>
  </si>
  <si>
    <t>Assets</t>
  </si>
  <si>
    <t>TPV y/y</t>
  </si>
  <si>
    <t>Maturity</t>
  </si>
  <si>
    <t>Discount</t>
  </si>
  <si>
    <t>ROIC</t>
  </si>
  <si>
    <t>NPV</t>
  </si>
  <si>
    <t>FVE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</si>
</sst>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1"/>
    <xf numFmtId="3" fontId="0" fillId="0" borderId="0" xfId="0" applyNumberFormat="1"/>
    <xf numFmtId="0" fontId="1" fillId="0" borderId="0" xfId="0" applyFont="1"/>
    <xf numFmtId="0" fontId="3" fillId="0" borderId="0" xfId="2"/>
    <xf numFmtId="0" fontId="3" fillId="0" borderId="0" xfId="2" applyAlignment="1">
      <alignment horizontal="right"/>
    </xf>
    <xf numFmtId="9" fontId="3" fillId="0" borderId="0" xfId="2" applyNumberFormat="1"/>
    <xf numFmtId="3" fontId="3" fillId="0" borderId="0" xfId="2" applyNumberFormat="1"/>
    <xf numFmtId="4" fontId="3" fillId="0" borderId="0" xfId="2" applyNumberFormat="1" applyAlignment="1">
      <alignment horizontal="right"/>
    </xf>
    <xf numFmtId="0" fontId="4" fillId="0" borderId="0" xfId="2" applyFont="1"/>
    <xf numFmtId="0" fontId="4" fillId="0" borderId="0" xfId="2" applyFont="1" applyAlignment="1">
      <alignment horizontal="right"/>
    </xf>
    <xf numFmtId="3" fontId="4" fillId="0" borderId="0" xfId="2" applyNumberFormat="1" applyFont="1"/>
    <xf numFmtId="9" fontId="3" fillId="0" borderId="0" xfId="2" applyNumberFormat="1" applyAlignment="1">
      <alignment horizontal="right"/>
    </xf>
    <xf numFmtId="3" fontId="3" fillId="0" borderId="0" xfId="2" applyNumberFormat="1" applyAlignment="1">
      <alignment horizontal="right"/>
    </xf>
    <xf numFmtId="3" fontId="4" fillId="0" borderId="0" xfId="2" applyNumberFormat="1" applyFont="1" applyAlignment="1">
      <alignment horizontal="right"/>
    </xf>
    <xf numFmtId="3" fontId="3" fillId="0" borderId="0" xfId="2" applyNumberFormat="1" applyFont="1"/>
    <xf numFmtId="3" fontId="3" fillId="0" borderId="0" xfId="2" applyNumberFormat="1" applyFont="1" applyAlignment="1">
      <alignment horizontal="right"/>
    </xf>
    <xf numFmtId="9" fontId="3" fillId="0" borderId="0" xfId="2" applyNumberFormat="1" applyFont="1" applyAlignment="1">
      <alignment horizontal="right"/>
    </xf>
    <xf numFmtId="1" fontId="3" fillId="0" borderId="0" xfId="2" applyNumberFormat="1"/>
    <xf numFmtId="9" fontId="0" fillId="0" borderId="0" xfId="0" applyNumberFormat="1"/>
    <xf numFmtId="3" fontId="3" fillId="0" borderId="0" xfId="2" applyNumberFormat="1" applyFill="1"/>
    <xf numFmtId="10" fontId="0" fillId="0" borderId="0" xfId="0" applyNumberFormat="1"/>
    <xf numFmtId="38" fontId="0" fillId="0" borderId="0" xfId="0" applyNumberFormat="1"/>
    <xf numFmtId="1" fontId="0" fillId="0" borderId="0" xfId="0" applyNumberFormat="1"/>
  </cellXfs>
  <cellStyles count="4">
    <cellStyle name="Hyperlink" xfId="1" builtinId="8"/>
    <cellStyle name="Hyperlink 2" xfId="3" xr:uid="{A83E6680-720C-4C17-BAAE-13C8A4E72271}"/>
    <cellStyle name="Normal" xfId="0" builtinId="0"/>
    <cellStyle name="Normal 2" xfId="2" xr:uid="{9877390C-FA87-4B88-84C1-B2EC7B4011F4}"/>
  </cellStyles>
  <dxfs count="0"/>
  <tableStyles count="1" defaultTableStyle="TableStyleMedium2" defaultPivotStyle="PivotStyleMedium9">
    <tableStyle name="Invisible" pivot="0" table="0" count="0" xr9:uid="{3AA3967B-4A94-47EB-B4D0-14549870834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TPV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Model!$C$2:$S$2</c:f>
              <c:strCache>
                <c:ptCount val="17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</c:strCache>
            </c:strRef>
          </c:cat>
          <c:val>
            <c:numRef>
              <c:f>Model!$C$3:$S$3</c:f>
              <c:numCache>
                <c:formatCode>#,##0</c:formatCode>
                <c:ptCount val="17"/>
                <c:pt idx="0">
                  <c:v>161492</c:v>
                </c:pt>
                <c:pt idx="1">
                  <c:v>172359</c:v>
                </c:pt>
                <c:pt idx="2">
                  <c:v>178670</c:v>
                </c:pt>
                <c:pt idx="3">
                  <c:v>199404</c:v>
                </c:pt>
                <c:pt idx="4">
                  <c:v>190567</c:v>
                </c:pt>
                <c:pt idx="5">
                  <c:v>221731</c:v>
                </c:pt>
                <c:pt idx="6">
                  <c:v>246691</c:v>
                </c:pt>
                <c:pt idx="7">
                  <c:v>277072</c:v>
                </c:pt>
                <c:pt idx="8">
                  <c:v>285447</c:v>
                </c:pt>
                <c:pt idx="9">
                  <c:v>310992</c:v>
                </c:pt>
                <c:pt idx="10">
                  <c:v>309910</c:v>
                </c:pt>
                <c:pt idx="11">
                  <c:v>339530</c:v>
                </c:pt>
                <c:pt idx="12">
                  <c:v>322981</c:v>
                </c:pt>
                <c:pt idx="13">
                  <c:v>339791</c:v>
                </c:pt>
                <c:pt idx="14">
                  <c:v>336973</c:v>
                </c:pt>
                <c:pt idx="15">
                  <c:v>357378</c:v>
                </c:pt>
                <c:pt idx="16">
                  <c:v>354508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B-4D7E-AEC6-B42ED4B9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3871679"/>
        <c:axId val="1973873119"/>
      </c:barChart>
      <c:catAx>
        <c:axId val="197387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73119"/>
        <c:crosses val="autoZero"/>
        <c:auto val="1"/>
        <c:lblAlgn val="ctr"/>
        <c:lblOffset val="100"/>
        <c:noMultiLvlLbl val="0"/>
      </c:catAx>
      <c:valAx>
        <c:axId val="197387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7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0</xdr:row>
      <xdr:rowOff>0</xdr:rowOff>
    </xdr:from>
    <xdr:to>
      <xdr:col>19</xdr:col>
      <xdr:colOff>28575</xdr:colOff>
      <xdr:row>61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97A685B-D258-F7B8-23DC-DD13F064FD9B}"/>
            </a:ext>
          </a:extLst>
        </xdr:cNvPr>
        <xdr:cNvCxnSpPr/>
      </xdr:nvCxnSpPr>
      <xdr:spPr>
        <a:xfrm>
          <a:off x="11944350" y="0"/>
          <a:ext cx="19050" cy="1173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600075</xdr:colOff>
      <xdr:row>0</xdr:row>
      <xdr:rowOff>0</xdr:rowOff>
    </xdr:from>
    <xdr:to>
      <xdr:col>29</xdr:col>
      <xdr:colOff>9525</xdr:colOff>
      <xdr:row>61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A3407C8-49DE-47F2-83FE-06EED4814107}"/>
            </a:ext>
          </a:extLst>
        </xdr:cNvPr>
        <xdr:cNvCxnSpPr/>
      </xdr:nvCxnSpPr>
      <xdr:spPr>
        <a:xfrm>
          <a:off x="18021300" y="0"/>
          <a:ext cx="19050" cy="1173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523875</xdr:colOff>
      <xdr:row>39</xdr:row>
      <xdr:rowOff>4762</xdr:rowOff>
    </xdr:from>
    <xdr:to>
      <xdr:col>26</xdr:col>
      <xdr:colOff>257175</xdr:colOff>
      <xdr:row>76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89445D-4EC8-C41E-02A8-9F4D86D19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za, Jacob S" id="{529108F8-77A0-4CB9-BDEF-FE5F60837CBD}" userId="S::jgarza25@illinois.edu::9792bea3-4872-461e-a1cc-52c9d9b6c15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6" dT="2023-05-28T21:41:12.96" personId="{529108F8-77A0-4CB9-BDEF-FE5F60837CBD}" id="{AA991895-5BE5-459A-9D50-B7A3C19D4A81}">
    <text>Guide 6.5-7% growth</text>
  </threadedComment>
  <threadedComment ref="AC21" dT="2023-05-28T21:42:09.63" personId="{529108F8-77A0-4CB9-BDEF-FE5F60837CBD}" id="{7F1B4A85-C1C9-4D23-ABE1-0AA2B2DDB33D}">
    <text>Guiding 3.42 for 23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selection activeCell="C5" sqref="C5"/>
    </sheetView>
  </sheetViews>
  <sheetFormatPr defaultRowHeight="15" x14ac:dyDescent="0.25"/>
  <cols>
    <col min="11" max="11" width="10.5703125" bestFit="1" customWidth="1"/>
  </cols>
  <sheetData>
    <row r="1" spans="1:11" x14ac:dyDescent="0.25">
      <c r="A1" s="1" t="s">
        <v>0</v>
      </c>
      <c r="J1" t="s">
        <v>2</v>
      </c>
      <c r="K1">
        <v>60</v>
      </c>
    </row>
    <row r="2" spans="1:11" x14ac:dyDescent="0.25">
      <c r="J2" t="s">
        <v>3</v>
      </c>
      <c r="K2" s="2">
        <v>1115</v>
      </c>
    </row>
    <row r="3" spans="1:11" x14ac:dyDescent="0.25">
      <c r="J3" t="s">
        <v>4</v>
      </c>
      <c r="K3" s="2">
        <f>K1*K2</f>
        <v>66900</v>
      </c>
    </row>
    <row r="4" spans="1:11" x14ac:dyDescent="0.25">
      <c r="J4" t="s">
        <v>5</v>
      </c>
      <c r="K4" s="2">
        <f>7101+3559</f>
        <v>10660</v>
      </c>
    </row>
    <row r="5" spans="1:11" x14ac:dyDescent="0.25">
      <c r="J5" t="s">
        <v>6</v>
      </c>
      <c r="K5" s="2">
        <f>10481</f>
        <v>10481</v>
      </c>
    </row>
    <row r="6" spans="1:11" x14ac:dyDescent="0.25">
      <c r="J6" t="s">
        <v>7</v>
      </c>
      <c r="K6" s="2">
        <f>K3-K4+K5</f>
        <v>66721</v>
      </c>
    </row>
  </sheetData>
  <hyperlinks>
    <hyperlink ref="A1" location="Model!A1" display="Model" xr:uid="{C105BA33-41C3-4CA6-80D5-ECFD0F14A2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CAED-16EE-46E0-93A0-36E32388CA3F}">
  <dimension ref="A1:TP41"/>
  <sheetViews>
    <sheetView tabSelected="1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AE75" sqref="AE74:AE75"/>
    </sheetView>
  </sheetViews>
  <sheetFormatPr defaultRowHeight="15" x14ac:dyDescent="0.25"/>
  <cols>
    <col min="1" max="1" width="5.42578125" bestFit="1" customWidth="1"/>
    <col min="2" max="2" width="18.140625" bestFit="1" customWidth="1"/>
    <col min="42" max="42" width="10.85546875" bestFit="1" customWidth="1"/>
  </cols>
  <sheetData>
    <row r="1" spans="1:40" x14ac:dyDescent="0.25">
      <c r="A1" s="1" t="s">
        <v>1</v>
      </c>
    </row>
    <row r="2" spans="1:40" x14ac:dyDescent="0.25">
      <c r="A2" s="1"/>
      <c r="B2" s="4"/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34</v>
      </c>
      <c r="V2" s="5" t="s">
        <v>35</v>
      </c>
      <c r="Z2">
        <v>2019</v>
      </c>
      <c r="AA2">
        <v>2020</v>
      </c>
      <c r="AB2">
        <v>2021</v>
      </c>
      <c r="AC2">
        <v>2022</v>
      </c>
      <c r="AD2">
        <f>AC2+1</f>
        <v>2023</v>
      </c>
      <c r="AE2">
        <f t="shared" ref="AE2:AN2" si="0">AD2+1</f>
        <v>2024</v>
      </c>
      <c r="AF2">
        <f t="shared" si="0"/>
        <v>2025</v>
      </c>
      <c r="AG2">
        <f t="shared" si="0"/>
        <v>2026</v>
      </c>
      <c r="AH2">
        <f t="shared" si="0"/>
        <v>2027</v>
      </c>
      <c r="AI2">
        <f t="shared" si="0"/>
        <v>2028</v>
      </c>
      <c r="AJ2">
        <f t="shared" si="0"/>
        <v>2029</v>
      </c>
      <c r="AK2">
        <f t="shared" si="0"/>
        <v>2030</v>
      </c>
      <c r="AL2">
        <f t="shared" si="0"/>
        <v>2031</v>
      </c>
      <c r="AM2">
        <f t="shared" si="0"/>
        <v>2032</v>
      </c>
      <c r="AN2">
        <f t="shared" si="0"/>
        <v>2033</v>
      </c>
    </row>
    <row r="3" spans="1:40" s="3" customFormat="1" x14ac:dyDescent="0.25">
      <c r="B3" s="4" t="s">
        <v>36</v>
      </c>
      <c r="C3" s="13">
        <v>161492</v>
      </c>
      <c r="D3" s="13">
        <v>172359</v>
      </c>
      <c r="E3" s="13">
        <v>178670</v>
      </c>
      <c r="F3" s="13">
        <v>199404</v>
      </c>
      <c r="G3" s="13">
        <v>190567</v>
      </c>
      <c r="H3" s="13">
        <v>221731</v>
      </c>
      <c r="I3" s="13">
        <v>246691</v>
      </c>
      <c r="J3" s="13">
        <v>277072</v>
      </c>
      <c r="K3" s="13">
        <v>285447</v>
      </c>
      <c r="L3" s="13">
        <v>310992</v>
      </c>
      <c r="M3" s="13">
        <v>309910</v>
      </c>
      <c r="N3" s="13">
        <v>339530</v>
      </c>
      <c r="O3" s="13">
        <v>322981</v>
      </c>
      <c r="P3" s="13">
        <v>339791</v>
      </c>
      <c r="Q3" s="13">
        <v>336973</v>
      </c>
      <c r="R3" s="13">
        <v>357378</v>
      </c>
      <c r="S3" s="13">
        <v>354508</v>
      </c>
      <c r="T3" s="5"/>
      <c r="U3" s="5"/>
      <c r="V3" s="5"/>
    </row>
    <row r="4" spans="1:40" x14ac:dyDescent="0.25">
      <c r="B4" s="4" t="s">
        <v>56</v>
      </c>
      <c r="C4" s="4"/>
      <c r="D4" s="4"/>
      <c r="E4" s="4"/>
      <c r="F4" s="4"/>
      <c r="G4" s="12">
        <f t="shared" ref="G4:R4" si="1">G3/C3-1</f>
        <v>0.18003987813637834</v>
      </c>
      <c r="H4" s="12">
        <f t="shared" si="1"/>
        <v>0.28644863337568682</v>
      </c>
      <c r="I4" s="12">
        <f t="shared" si="1"/>
        <v>0.3807074494878826</v>
      </c>
      <c r="J4" s="12">
        <f t="shared" si="1"/>
        <v>0.38950071212212389</v>
      </c>
      <c r="K4" s="12">
        <f t="shared" si="1"/>
        <v>0.49788263445402414</v>
      </c>
      <c r="L4" s="12">
        <f t="shared" si="1"/>
        <v>0.40256436853665023</v>
      </c>
      <c r="M4" s="12">
        <f t="shared" si="1"/>
        <v>0.2562679627550255</v>
      </c>
      <c r="N4" s="12">
        <f t="shared" si="1"/>
        <v>0.22542155107697637</v>
      </c>
      <c r="O4" s="12">
        <f t="shared" si="1"/>
        <v>0.13149201077608108</v>
      </c>
      <c r="P4" s="12">
        <f t="shared" si="1"/>
        <v>9.2603668261562966E-2</v>
      </c>
      <c r="Q4" s="12">
        <f t="shared" si="1"/>
        <v>8.7325352521699928E-2</v>
      </c>
      <c r="R4" s="12">
        <f t="shared" si="1"/>
        <v>5.2566783494831126E-2</v>
      </c>
      <c r="S4" s="12">
        <f>S3/O3-1</f>
        <v>9.7612553060396845E-2</v>
      </c>
      <c r="T4" s="5"/>
      <c r="U4" s="5"/>
      <c r="V4" s="5"/>
    </row>
    <row r="5" spans="1:40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/>
      <c r="P5" s="5"/>
      <c r="Q5" s="5"/>
      <c r="R5" s="5"/>
      <c r="S5" s="5"/>
      <c r="T5" s="5"/>
      <c r="U5" s="5"/>
      <c r="V5" s="5"/>
    </row>
    <row r="6" spans="1:40" x14ac:dyDescent="0.25">
      <c r="B6" s="9" t="s">
        <v>26</v>
      </c>
      <c r="C6" s="11">
        <v>4128</v>
      </c>
      <c r="D6" s="11">
        <v>4305</v>
      </c>
      <c r="E6" s="11">
        <v>4378</v>
      </c>
      <c r="F6" s="14">
        <f>Z6-E6-D6-C6</f>
        <v>4961</v>
      </c>
      <c r="G6" s="11">
        <v>4618</v>
      </c>
      <c r="H6" s="11">
        <v>5261</v>
      </c>
      <c r="I6" s="11">
        <v>5459</v>
      </c>
      <c r="J6" s="14">
        <f>AA6-I6-H6-G6</f>
        <v>6116</v>
      </c>
      <c r="K6" s="11">
        <v>6033</v>
      </c>
      <c r="L6" s="11">
        <v>6238</v>
      </c>
      <c r="M6" s="11">
        <v>6182</v>
      </c>
      <c r="N6" s="11">
        <f>AB6-M6-L6-K6</f>
        <v>6918</v>
      </c>
      <c r="O6" s="11">
        <v>6483</v>
      </c>
      <c r="P6" s="11">
        <v>6806</v>
      </c>
      <c r="Q6" s="11">
        <v>6846</v>
      </c>
      <c r="R6" s="11">
        <f>AC6-Q6-P6-O6</f>
        <v>7383</v>
      </c>
      <c r="S6" s="11">
        <v>7040</v>
      </c>
      <c r="T6" s="11">
        <f>S6*1.065</f>
        <v>7497.5999999999995</v>
      </c>
      <c r="U6" s="9"/>
      <c r="V6" s="9"/>
      <c r="Z6" s="11">
        <v>17772</v>
      </c>
      <c r="AA6" s="11">
        <v>21454</v>
      </c>
      <c r="AB6" s="11">
        <v>25371</v>
      </c>
      <c r="AC6" s="11">
        <v>27518</v>
      </c>
      <c r="AD6" s="11">
        <f>AC6*1.15</f>
        <v>31645.699999999997</v>
      </c>
      <c r="AE6" s="11">
        <f t="shared" ref="AE6:AN6" si="2">AD6*1.15</f>
        <v>36392.554999999993</v>
      </c>
      <c r="AF6" s="11">
        <f t="shared" si="2"/>
        <v>41851.438249999992</v>
      </c>
      <c r="AG6" s="11">
        <f t="shared" si="2"/>
        <v>48129.153987499987</v>
      </c>
      <c r="AH6" s="11">
        <f t="shared" si="2"/>
        <v>55348.527085624984</v>
      </c>
      <c r="AI6" s="11">
        <f t="shared" si="2"/>
        <v>63650.806148468728</v>
      </c>
      <c r="AJ6" s="11">
        <f t="shared" si="2"/>
        <v>73198.427070739024</v>
      </c>
      <c r="AK6" s="11">
        <f t="shared" si="2"/>
        <v>84178.191131349871</v>
      </c>
      <c r="AL6" s="11">
        <f t="shared" si="2"/>
        <v>96804.91980105234</v>
      </c>
      <c r="AM6" s="11">
        <f t="shared" si="2"/>
        <v>111325.65777121019</v>
      </c>
      <c r="AN6" s="11">
        <f t="shared" si="2"/>
        <v>128024.50643689171</v>
      </c>
    </row>
    <row r="7" spans="1:40" x14ac:dyDescent="0.25">
      <c r="B7" s="4" t="s">
        <v>32</v>
      </c>
      <c r="C7" s="7">
        <v>1549</v>
      </c>
      <c r="D7" s="7">
        <v>1627</v>
      </c>
      <c r="E7" s="7">
        <v>1701</v>
      </c>
      <c r="F7" s="16">
        <f>Z7-E7-D7-C7</f>
        <v>1913</v>
      </c>
      <c r="G7" s="7">
        <v>1739</v>
      </c>
      <c r="H7" s="7">
        <v>1843</v>
      </c>
      <c r="I7" s="7">
        <v>2022</v>
      </c>
      <c r="J7" s="16">
        <f>AA7-I7-H7-G7</f>
        <v>2330</v>
      </c>
      <c r="K7" s="7">
        <v>2275</v>
      </c>
      <c r="L7" s="7">
        <v>2524</v>
      </c>
      <c r="M7" s="7">
        <v>2564</v>
      </c>
      <c r="N7" s="15">
        <f>AB7-M7-L7-K7</f>
        <v>2952</v>
      </c>
      <c r="O7" s="7">
        <v>2817</v>
      </c>
      <c r="P7" s="7">
        <v>3044</v>
      </c>
      <c r="Q7" s="7">
        <v>2988</v>
      </c>
      <c r="R7" s="15">
        <f>AC7-Q7-P7-O7</f>
        <v>3324</v>
      </c>
      <c r="S7" s="7">
        <v>3283</v>
      </c>
      <c r="T7" s="4"/>
      <c r="U7" s="4"/>
      <c r="V7" s="4"/>
      <c r="Z7" s="7">
        <v>6790</v>
      </c>
      <c r="AA7" s="7">
        <v>7934</v>
      </c>
      <c r="AB7" s="7">
        <v>10315</v>
      </c>
      <c r="AC7" s="7">
        <v>12173</v>
      </c>
    </row>
    <row r="8" spans="1:40" x14ac:dyDescent="0.25">
      <c r="B8" s="4" t="s">
        <v>37</v>
      </c>
      <c r="C8" s="5">
        <v>341</v>
      </c>
      <c r="D8" s="5">
        <v>318</v>
      </c>
      <c r="E8" s="5">
        <v>340</v>
      </c>
      <c r="F8" s="16">
        <f>Z8-E8-D8-C8</f>
        <v>381</v>
      </c>
      <c r="G8" s="5">
        <v>591</v>
      </c>
      <c r="H8" s="5">
        <v>440</v>
      </c>
      <c r="I8" s="5">
        <v>344</v>
      </c>
      <c r="J8" s="16">
        <f>AA8-I8-H8-G8</f>
        <v>366</v>
      </c>
      <c r="K8" s="5">
        <v>273</v>
      </c>
      <c r="L8" s="5">
        <v>169</v>
      </c>
      <c r="M8" s="5">
        <v>268</v>
      </c>
      <c r="N8" s="15">
        <f>AB8-M8-L8-K8</f>
        <v>350</v>
      </c>
      <c r="O8" s="5">
        <v>369</v>
      </c>
      <c r="P8" s="5">
        <v>448</v>
      </c>
      <c r="Q8" s="5">
        <v>367</v>
      </c>
      <c r="R8" s="15">
        <f>AC8-Q8-P8-O8</f>
        <v>388</v>
      </c>
      <c r="S8" s="5">
        <v>442</v>
      </c>
      <c r="T8" s="4"/>
      <c r="U8" s="4"/>
      <c r="V8" s="4"/>
      <c r="Z8" s="5">
        <v>1380</v>
      </c>
      <c r="AA8" s="5">
        <v>1741</v>
      </c>
      <c r="AB8" s="5">
        <v>1060</v>
      </c>
      <c r="AC8" s="5">
        <v>1572</v>
      </c>
    </row>
    <row r="9" spans="1:40" x14ac:dyDescent="0.25">
      <c r="B9" s="4" t="s">
        <v>38</v>
      </c>
      <c r="C9" s="7">
        <f>C6-C7-C8</f>
        <v>2238</v>
      </c>
      <c r="D9" s="7">
        <f>D6-D7-D8</f>
        <v>2360</v>
      </c>
      <c r="E9" s="7">
        <f>E6-E7-E8</f>
        <v>2337</v>
      </c>
      <c r="F9" s="7">
        <f>F6-F7-F8</f>
        <v>2667</v>
      </c>
      <c r="G9" s="7">
        <f>G6-G7-G8</f>
        <v>2288</v>
      </c>
      <c r="H9" s="7">
        <f>H6-H7-H8</f>
        <v>2978</v>
      </c>
      <c r="I9" s="7">
        <f>I6-I7-I8</f>
        <v>3093</v>
      </c>
      <c r="J9" s="7">
        <f>J6-J7-J8</f>
        <v>3420</v>
      </c>
      <c r="K9" s="7">
        <f>K6-K7-K8</f>
        <v>3485</v>
      </c>
      <c r="L9" s="7">
        <f>L6-L7-L8</f>
        <v>3545</v>
      </c>
      <c r="M9" s="7">
        <f>M6-M7-M8</f>
        <v>3350</v>
      </c>
      <c r="N9" s="7">
        <f>N6-N7-N8</f>
        <v>3616</v>
      </c>
      <c r="O9" s="7">
        <f>O6-O7-O8</f>
        <v>3297</v>
      </c>
      <c r="P9" s="7">
        <f>P6-P7-P8</f>
        <v>3314</v>
      </c>
      <c r="Q9" s="7">
        <f>Q6-Q7-Q8</f>
        <v>3491</v>
      </c>
      <c r="R9" s="7">
        <f>R6-R7-R8</f>
        <v>3671</v>
      </c>
      <c r="S9" s="7">
        <f>S6-S7-S8</f>
        <v>3315</v>
      </c>
      <c r="T9" s="7">
        <f>T6*0.49</f>
        <v>3673.8239999999996</v>
      </c>
      <c r="U9" s="4"/>
      <c r="V9" s="4"/>
      <c r="Z9" s="7">
        <f>Z6-Z7-Z8</f>
        <v>9602</v>
      </c>
      <c r="AA9" s="7">
        <f>AA6-AA7-AA8</f>
        <v>11779</v>
      </c>
      <c r="AB9" s="7">
        <f>AB6-AB7-AB8</f>
        <v>13996</v>
      </c>
      <c r="AC9" s="7">
        <f>AC6-AC7-AC8</f>
        <v>13773</v>
      </c>
      <c r="AD9" s="20">
        <f>AD6*0.5</f>
        <v>15822.849999999999</v>
      </c>
      <c r="AE9" s="20">
        <f t="shared" ref="AE9:AN9" si="3">AE6*0.5</f>
        <v>18196.277499999997</v>
      </c>
      <c r="AF9" s="20">
        <f t="shared" si="3"/>
        <v>20925.719124999996</v>
      </c>
      <c r="AG9" s="20">
        <f t="shared" si="3"/>
        <v>24064.576993749994</v>
      </c>
      <c r="AH9" s="20">
        <f t="shared" si="3"/>
        <v>27674.263542812492</v>
      </c>
      <c r="AI9" s="20">
        <f t="shared" si="3"/>
        <v>31825.403074234364</v>
      </c>
      <c r="AJ9" s="20">
        <f t="shared" si="3"/>
        <v>36599.213535369512</v>
      </c>
      <c r="AK9" s="20">
        <f t="shared" si="3"/>
        <v>42089.095565674936</v>
      </c>
      <c r="AL9" s="20">
        <f t="shared" si="3"/>
        <v>48402.45990052617</v>
      </c>
      <c r="AM9" s="20">
        <f t="shared" si="3"/>
        <v>55662.828885605093</v>
      </c>
      <c r="AN9" s="20">
        <f t="shared" si="3"/>
        <v>64012.253218445854</v>
      </c>
    </row>
    <row r="10" spans="1:40" x14ac:dyDescent="0.25">
      <c r="B10" s="4" t="s">
        <v>39</v>
      </c>
      <c r="C10" s="7">
        <v>388</v>
      </c>
      <c r="D10" s="7">
        <v>399</v>
      </c>
      <c r="E10" s="7">
        <v>390</v>
      </c>
      <c r="F10" s="16">
        <f t="shared" ref="F10:F13" si="4">Z10-E10-D10-C10</f>
        <v>438</v>
      </c>
      <c r="G10" s="7">
        <v>399</v>
      </c>
      <c r="H10" s="7">
        <v>423</v>
      </c>
      <c r="I10" s="7">
        <v>449</v>
      </c>
      <c r="J10" s="16">
        <f t="shared" ref="J10:J13" si="5">AA10-I10-H10-G10</f>
        <v>507</v>
      </c>
      <c r="K10" s="7">
        <v>518</v>
      </c>
      <c r="L10" s="7">
        <v>521</v>
      </c>
      <c r="M10" s="7">
        <v>504</v>
      </c>
      <c r="N10" s="15">
        <f t="shared" ref="N10:N13" si="6">AB10-M10-L10-K10</f>
        <v>532</v>
      </c>
      <c r="O10" s="7">
        <v>534</v>
      </c>
      <c r="P10" s="7">
        <v>536</v>
      </c>
      <c r="Q10" s="7">
        <v>509</v>
      </c>
      <c r="R10" s="15">
        <f t="shared" ref="R10:R13" si="7">AC10-Q10-P10-O10</f>
        <v>541</v>
      </c>
      <c r="S10" s="7">
        <v>488</v>
      </c>
      <c r="T10" s="7">
        <v>488</v>
      </c>
      <c r="U10" s="4"/>
      <c r="V10" s="4"/>
      <c r="Z10" s="7">
        <v>1615</v>
      </c>
      <c r="AA10" s="7">
        <v>1778</v>
      </c>
      <c r="AB10" s="7">
        <v>2075</v>
      </c>
      <c r="AC10" s="7">
        <v>2120</v>
      </c>
    </row>
    <row r="11" spans="1:40" x14ac:dyDescent="0.25">
      <c r="B11" s="4" t="s">
        <v>33</v>
      </c>
      <c r="C11" s="7">
        <v>329</v>
      </c>
      <c r="D11" s="7">
        <v>356</v>
      </c>
      <c r="E11" s="7">
        <v>316</v>
      </c>
      <c r="F11" s="16">
        <f t="shared" si="4"/>
        <v>400</v>
      </c>
      <c r="G11" s="7">
        <v>371</v>
      </c>
      <c r="H11" s="7">
        <v>414</v>
      </c>
      <c r="I11" s="7">
        <v>471</v>
      </c>
      <c r="J11" s="16">
        <f t="shared" si="5"/>
        <v>605</v>
      </c>
      <c r="K11" s="7">
        <v>602</v>
      </c>
      <c r="L11" s="7">
        <v>628</v>
      </c>
      <c r="M11" s="7">
        <v>549</v>
      </c>
      <c r="N11" s="15">
        <f t="shared" si="6"/>
        <v>666</v>
      </c>
      <c r="O11" s="7">
        <v>594</v>
      </c>
      <c r="P11" s="7">
        <v>595</v>
      </c>
      <c r="Q11" s="7">
        <v>544</v>
      </c>
      <c r="R11" s="15">
        <f t="shared" si="7"/>
        <v>524</v>
      </c>
      <c r="S11" s="7">
        <v>436</v>
      </c>
      <c r="T11" s="7">
        <v>440</v>
      </c>
      <c r="U11" s="4"/>
      <c r="V11" s="4"/>
      <c r="Z11" s="7">
        <v>1401</v>
      </c>
      <c r="AA11" s="7">
        <v>1861</v>
      </c>
      <c r="AB11" s="7">
        <v>2445</v>
      </c>
      <c r="AC11" s="7">
        <v>2257</v>
      </c>
    </row>
    <row r="12" spans="1:40" x14ac:dyDescent="0.25">
      <c r="B12" s="4" t="s">
        <v>27</v>
      </c>
      <c r="C12" s="7">
        <v>511</v>
      </c>
      <c r="D12" s="7">
        <v>483</v>
      </c>
      <c r="E12" s="7">
        <v>533</v>
      </c>
      <c r="F12" s="16">
        <f t="shared" si="4"/>
        <v>558</v>
      </c>
      <c r="G12" s="7">
        <v>605</v>
      </c>
      <c r="H12" s="7">
        <v>631</v>
      </c>
      <c r="I12" s="7">
        <v>674</v>
      </c>
      <c r="J12" s="16">
        <f t="shared" si="5"/>
        <v>732</v>
      </c>
      <c r="K12" s="7">
        <v>741</v>
      </c>
      <c r="L12" s="7">
        <v>746</v>
      </c>
      <c r="M12" s="7">
        <v>755</v>
      </c>
      <c r="N12" s="15">
        <f t="shared" si="6"/>
        <v>796</v>
      </c>
      <c r="O12" s="7">
        <v>815</v>
      </c>
      <c r="P12" s="7">
        <v>815</v>
      </c>
      <c r="Q12" s="7">
        <v>801</v>
      </c>
      <c r="R12" s="15">
        <f t="shared" si="7"/>
        <v>822</v>
      </c>
      <c r="S12" s="7">
        <v>721</v>
      </c>
      <c r="T12" s="7">
        <v>721</v>
      </c>
      <c r="U12" s="4"/>
      <c r="V12" s="4"/>
      <c r="Z12" s="7">
        <v>2085</v>
      </c>
      <c r="AA12" s="7">
        <v>2642</v>
      </c>
      <c r="AB12" s="7">
        <v>3038</v>
      </c>
      <c r="AC12" s="7">
        <v>3253</v>
      </c>
    </row>
    <row r="13" spans="1:40" s="3" customFormat="1" x14ac:dyDescent="0.25">
      <c r="B13" s="4" t="s">
        <v>28</v>
      </c>
      <c r="C13" s="7">
        <v>419</v>
      </c>
      <c r="D13" s="7">
        <v>419</v>
      </c>
      <c r="E13" s="7">
        <v>401</v>
      </c>
      <c r="F13" s="16">
        <f t="shared" si="4"/>
        <v>472</v>
      </c>
      <c r="G13" s="7">
        <v>486</v>
      </c>
      <c r="H13" s="7">
        <v>512</v>
      </c>
      <c r="I13" s="7">
        <v>503</v>
      </c>
      <c r="J13" s="16">
        <f t="shared" si="5"/>
        <v>569</v>
      </c>
      <c r="K13" s="7">
        <v>524</v>
      </c>
      <c r="L13" s="7">
        <v>522</v>
      </c>
      <c r="M13" s="7">
        <v>498</v>
      </c>
      <c r="N13" s="15">
        <f t="shared" si="6"/>
        <v>570</v>
      </c>
      <c r="O13" s="7">
        <v>607</v>
      </c>
      <c r="P13" s="7">
        <v>514</v>
      </c>
      <c r="Q13" s="7">
        <v>463</v>
      </c>
      <c r="R13" s="15">
        <f t="shared" si="7"/>
        <v>515</v>
      </c>
      <c r="S13" s="7">
        <v>507</v>
      </c>
      <c r="T13" s="7">
        <v>515</v>
      </c>
      <c r="U13" s="4"/>
      <c r="V13" s="4"/>
      <c r="Z13" s="7">
        <v>1711</v>
      </c>
      <c r="AA13" s="7">
        <v>2070</v>
      </c>
      <c r="AB13" s="7">
        <v>2114</v>
      </c>
      <c r="AC13" s="7">
        <v>2099</v>
      </c>
    </row>
    <row r="14" spans="1:40" x14ac:dyDescent="0.25">
      <c r="B14" s="4" t="s">
        <v>40</v>
      </c>
      <c r="C14" s="7">
        <f>C13+C12+C11+C10</f>
        <v>1647</v>
      </c>
      <c r="D14" s="7">
        <f>D13+D12+D11+D10</f>
        <v>1657</v>
      </c>
      <c r="E14" s="7">
        <f>E13+E12+E11+E10</f>
        <v>1640</v>
      </c>
      <c r="F14" s="7">
        <f>F13+F12+F11+F10</f>
        <v>1868</v>
      </c>
      <c r="G14" s="7">
        <f>G13+G12+G11+G10</f>
        <v>1861</v>
      </c>
      <c r="H14" s="7">
        <f>H13+H12+H11+H10</f>
        <v>1980</v>
      </c>
      <c r="I14" s="7">
        <f>I13+I12+I11+I10</f>
        <v>2097</v>
      </c>
      <c r="J14" s="7">
        <f>J13+J12+J11+J10</f>
        <v>2413</v>
      </c>
      <c r="K14" s="7">
        <f>K13+K12+K11+K10</f>
        <v>2385</v>
      </c>
      <c r="L14" s="7">
        <f>L13+L12+L11+L10</f>
        <v>2417</v>
      </c>
      <c r="M14" s="7">
        <f>M13+M12+M11+M10</f>
        <v>2306</v>
      </c>
      <c r="N14" s="7">
        <f>N13+N12+N11+N10</f>
        <v>2564</v>
      </c>
      <c r="O14" s="7">
        <f>O13+O12+O11+O10</f>
        <v>2550</v>
      </c>
      <c r="P14" s="7">
        <f>P13+P12+P11+P10</f>
        <v>2460</v>
      </c>
      <c r="Q14" s="7">
        <f>Q13+Q12+Q11+Q10</f>
        <v>2317</v>
      </c>
      <c r="R14" s="7">
        <f>R13+R12+R11+R10</f>
        <v>2402</v>
      </c>
      <c r="S14" s="7">
        <f>S13+S12+S11+S10</f>
        <v>2152</v>
      </c>
      <c r="T14" s="7">
        <f>T13+T12+T11+T10</f>
        <v>2164</v>
      </c>
      <c r="U14" s="4"/>
      <c r="V14" s="4"/>
      <c r="Z14" s="7">
        <f>Z13+Z12+Z11+Z10</f>
        <v>6812</v>
      </c>
      <c r="AA14" s="7">
        <f>AA13+AA12+AA11+AA10</f>
        <v>8351</v>
      </c>
      <c r="AB14" s="7">
        <f>AB13+AB12+AB11+AB10</f>
        <v>9672</v>
      </c>
      <c r="AC14" s="7">
        <f>AC13+AC12+AC11+AC10</f>
        <v>9729</v>
      </c>
    </row>
    <row r="15" spans="1:40" x14ac:dyDescent="0.25">
      <c r="B15" s="4" t="s">
        <v>30</v>
      </c>
      <c r="C15" s="7">
        <f>C9-C14</f>
        <v>591</v>
      </c>
      <c r="D15" s="7">
        <f>D9-D14</f>
        <v>703</v>
      </c>
      <c r="E15" s="7">
        <f>E9-E14</f>
        <v>697</v>
      </c>
      <c r="F15" s="7">
        <f>F9-F14</f>
        <v>799</v>
      </c>
      <c r="G15" s="7">
        <f>G9-G14</f>
        <v>427</v>
      </c>
      <c r="H15" s="7">
        <f>H9-H14</f>
        <v>998</v>
      </c>
      <c r="I15" s="7">
        <f>I9-I14</f>
        <v>996</v>
      </c>
      <c r="J15" s="7">
        <f>J9-J14</f>
        <v>1007</v>
      </c>
      <c r="K15" s="7">
        <f>K9-K14</f>
        <v>1100</v>
      </c>
      <c r="L15" s="7">
        <f>L9-L14</f>
        <v>1128</v>
      </c>
      <c r="M15" s="7">
        <f>M9-M14</f>
        <v>1044</v>
      </c>
      <c r="N15" s="7">
        <f>N9-N14</f>
        <v>1052</v>
      </c>
      <c r="O15" s="7">
        <f>O9-O14</f>
        <v>747</v>
      </c>
      <c r="P15" s="7">
        <f>P9-P14</f>
        <v>854</v>
      </c>
      <c r="Q15" s="7">
        <f>Q9-Q14</f>
        <v>1174</v>
      </c>
      <c r="R15" s="7">
        <f>R9-R14</f>
        <v>1269</v>
      </c>
      <c r="S15" s="7">
        <f>S9-S14</f>
        <v>1163</v>
      </c>
      <c r="T15" s="7">
        <f>T9-T14</f>
        <v>1509.8239999999996</v>
      </c>
      <c r="U15" s="4"/>
      <c r="V15" s="4"/>
      <c r="Z15" s="7">
        <f>Z9-Z14</f>
        <v>2790</v>
      </c>
      <c r="AA15" s="7">
        <f>AA9-AA14</f>
        <v>3428</v>
      </c>
      <c r="AB15" s="7">
        <f>AB9-AB14</f>
        <v>4324</v>
      </c>
      <c r="AC15" s="7">
        <f>AC9-AC14</f>
        <v>4044</v>
      </c>
      <c r="AD15" s="20">
        <f>AD6*0.16</f>
        <v>5063.3119999999999</v>
      </c>
      <c r="AE15" s="20">
        <f t="shared" ref="AE15:AN15" si="8">AE6*0.16</f>
        <v>5822.8087999999989</v>
      </c>
      <c r="AF15" s="20">
        <f t="shared" si="8"/>
        <v>6696.2301199999993</v>
      </c>
      <c r="AG15" s="20">
        <f t="shared" si="8"/>
        <v>7700.6646379999984</v>
      </c>
      <c r="AH15" s="20">
        <f t="shared" si="8"/>
        <v>8855.7643336999972</v>
      </c>
      <c r="AI15" s="20">
        <f t="shared" si="8"/>
        <v>10184.128983754998</v>
      </c>
      <c r="AJ15" s="20">
        <f t="shared" si="8"/>
        <v>11711.748331318244</v>
      </c>
      <c r="AK15" s="20">
        <f t="shared" si="8"/>
        <v>13468.51058101598</v>
      </c>
      <c r="AL15" s="20">
        <f t="shared" si="8"/>
        <v>15488.787168168376</v>
      </c>
      <c r="AM15" s="20">
        <f t="shared" si="8"/>
        <v>17812.105243393631</v>
      </c>
      <c r="AN15" s="20">
        <f t="shared" si="8"/>
        <v>20483.921029902674</v>
      </c>
    </row>
    <row r="16" spans="1:40" x14ac:dyDescent="0.25">
      <c r="B16" s="4" t="s">
        <v>41</v>
      </c>
      <c r="C16" s="7">
        <v>-199</v>
      </c>
      <c r="D16" s="7">
        <v>-238</v>
      </c>
      <c r="E16" s="7">
        <v>213</v>
      </c>
      <c r="F16" s="16">
        <f t="shared" ref="F16:F18" si="9">Z16-E16-D16-C16</f>
        <v>-55</v>
      </c>
      <c r="G16" s="7">
        <v>135</v>
      </c>
      <c r="H16" s="7">
        <v>-848</v>
      </c>
      <c r="I16" s="7">
        <v>-167</v>
      </c>
      <c r="J16" s="16">
        <f t="shared" ref="J16:J18" si="10">AA16-I16-H16-G16</f>
        <v>-896</v>
      </c>
      <c r="K16" s="7">
        <v>179</v>
      </c>
      <c r="L16" s="7">
        <v>-229</v>
      </c>
      <c r="M16" s="7">
        <v>-122</v>
      </c>
      <c r="N16" s="15">
        <f t="shared" ref="N16:N18" si="11">AB16-M16-L16-K16</f>
        <v>335</v>
      </c>
      <c r="O16" s="7">
        <v>82</v>
      </c>
      <c r="P16" s="7">
        <v>715</v>
      </c>
      <c r="Q16" s="7">
        <v>-460</v>
      </c>
      <c r="R16" s="15">
        <f t="shared" ref="R16:R18" si="12">AC16-Q16-P16-O16</f>
        <v>134</v>
      </c>
      <c r="S16" s="7">
        <v>-75</v>
      </c>
      <c r="T16" s="4"/>
      <c r="U16" s="4"/>
      <c r="V16" s="4"/>
      <c r="Z16" s="7">
        <v>-279</v>
      </c>
      <c r="AA16" s="7">
        <v>-1776</v>
      </c>
      <c r="AB16" s="7">
        <v>163</v>
      </c>
      <c r="AC16" s="7">
        <v>471</v>
      </c>
    </row>
    <row r="17" spans="2:536" s="3" customFormat="1" x14ac:dyDescent="0.25">
      <c r="B17" s="4" t="s">
        <v>42</v>
      </c>
      <c r="C17" s="7">
        <f>C15-C16</f>
        <v>790</v>
      </c>
      <c r="D17" s="7">
        <f>D15-D16</f>
        <v>941</v>
      </c>
      <c r="E17" s="7">
        <f>E15-E16</f>
        <v>484</v>
      </c>
      <c r="F17" s="7">
        <f>F15-F16</f>
        <v>854</v>
      </c>
      <c r="G17" s="7">
        <f>G15-G16</f>
        <v>292</v>
      </c>
      <c r="H17" s="7">
        <f>H15-H16</f>
        <v>1846</v>
      </c>
      <c r="I17" s="7">
        <f>I15-I16</f>
        <v>1163</v>
      </c>
      <c r="J17" s="7">
        <f>J15-J16</f>
        <v>1903</v>
      </c>
      <c r="K17" s="7">
        <f>K15-K16</f>
        <v>921</v>
      </c>
      <c r="L17" s="7">
        <f>L15-L16</f>
        <v>1357</v>
      </c>
      <c r="M17" s="7">
        <f>M15-M16</f>
        <v>1166</v>
      </c>
      <c r="N17" s="7">
        <f>N15-N16</f>
        <v>717</v>
      </c>
      <c r="O17" s="7">
        <f>O15-O16</f>
        <v>665</v>
      </c>
      <c r="P17" s="7">
        <f>P15-P16</f>
        <v>139</v>
      </c>
      <c r="Q17" s="7">
        <f>Q15-Q16</f>
        <v>1634</v>
      </c>
      <c r="R17" s="7">
        <f>R15-R16</f>
        <v>1135</v>
      </c>
      <c r="S17" s="7">
        <f>S15-S16</f>
        <v>1238</v>
      </c>
      <c r="T17" s="7">
        <f>T15-T16</f>
        <v>1509.8239999999996</v>
      </c>
      <c r="Z17" s="7">
        <f>Z15-Z16</f>
        <v>3069</v>
      </c>
      <c r="AA17" s="7">
        <f>AA15-AA16</f>
        <v>5204</v>
      </c>
      <c r="AB17" s="7">
        <f>AB15-AB16</f>
        <v>4161</v>
      </c>
      <c r="AC17" s="7">
        <f>AC15-AC16</f>
        <v>3573</v>
      </c>
      <c r="AD17" s="7">
        <f t="shared" ref="AD17:AN17" si="13">AD15-AD16</f>
        <v>5063.3119999999999</v>
      </c>
      <c r="AE17" s="7">
        <f t="shared" si="13"/>
        <v>5822.8087999999989</v>
      </c>
      <c r="AF17" s="7">
        <f t="shared" si="13"/>
        <v>6696.2301199999993</v>
      </c>
      <c r="AG17" s="7">
        <f t="shared" si="13"/>
        <v>7700.6646379999984</v>
      </c>
      <c r="AH17" s="7">
        <f t="shared" si="13"/>
        <v>8855.7643336999972</v>
      </c>
      <c r="AI17" s="7">
        <f t="shared" si="13"/>
        <v>10184.128983754998</v>
      </c>
      <c r="AJ17" s="7">
        <f t="shared" si="13"/>
        <v>11711.748331318244</v>
      </c>
      <c r="AK17" s="7">
        <f t="shared" si="13"/>
        <v>13468.51058101598</v>
      </c>
      <c r="AL17" s="7">
        <f t="shared" si="13"/>
        <v>15488.787168168376</v>
      </c>
      <c r="AM17" s="7">
        <f t="shared" si="13"/>
        <v>17812.105243393631</v>
      </c>
      <c r="AN17" s="7">
        <f t="shared" si="13"/>
        <v>20483.921029902674</v>
      </c>
    </row>
    <row r="18" spans="2:536" x14ac:dyDescent="0.25">
      <c r="B18" s="4" t="s">
        <v>43</v>
      </c>
      <c r="C18" s="4">
        <v>50</v>
      </c>
      <c r="D18" s="4">
        <v>120</v>
      </c>
      <c r="E18" s="4">
        <v>22</v>
      </c>
      <c r="F18" s="16">
        <f t="shared" si="9"/>
        <v>347</v>
      </c>
      <c r="G18" s="4">
        <v>179</v>
      </c>
      <c r="H18" s="4">
        <v>269</v>
      </c>
      <c r="I18" s="4">
        <v>123</v>
      </c>
      <c r="J18" s="16">
        <f t="shared" si="10"/>
        <v>292</v>
      </c>
      <c r="K18" s="4">
        <v>-225</v>
      </c>
      <c r="L18" s="4">
        <v>172</v>
      </c>
      <c r="M18" s="4">
        <v>78</v>
      </c>
      <c r="N18" s="15">
        <f t="shared" si="11"/>
        <v>-95</v>
      </c>
      <c r="O18" s="4">
        <v>120</v>
      </c>
      <c r="P18" s="4">
        <v>390</v>
      </c>
      <c r="Q18" s="4">
        <v>248</v>
      </c>
      <c r="R18" s="15">
        <f t="shared" si="12"/>
        <v>189</v>
      </c>
      <c r="S18" s="4">
        <v>279</v>
      </c>
      <c r="T18" s="18">
        <f>0.18*T17</f>
        <v>271.7683199999999</v>
      </c>
      <c r="Z18" s="4">
        <v>539</v>
      </c>
      <c r="AA18" s="4">
        <v>863</v>
      </c>
      <c r="AB18" s="4">
        <v>-70</v>
      </c>
      <c r="AC18" s="4">
        <v>947</v>
      </c>
      <c r="AD18" s="7">
        <f>AD17*0.19</f>
        <v>962.02927999999997</v>
      </c>
      <c r="AE18" s="7">
        <f t="shared" ref="AE18:AN18" si="14">AE17*0.19</f>
        <v>1106.3336719999998</v>
      </c>
      <c r="AF18" s="7">
        <f t="shared" si="14"/>
        <v>1272.2837227999999</v>
      </c>
      <c r="AG18" s="7">
        <f t="shared" si="14"/>
        <v>1463.1262812199998</v>
      </c>
      <c r="AH18" s="7">
        <f t="shared" si="14"/>
        <v>1682.5952234029994</v>
      </c>
      <c r="AI18" s="7">
        <f t="shared" si="14"/>
        <v>1934.9845069134496</v>
      </c>
      <c r="AJ18" s="7">
        <f t="shared" si="14"/>
        <v>2225.2321829504663</v>
      </c>
      <c r="AK18" s="7">
        <f t="shared" si="14"/>
        <v>2559.0170103930363</v>
      </c>
      <c r="AL18" s="7">
        <f t="shared" si="14"/>
        <v>2942.8695619519913</v>
      </c>
      <c r="AM18" s="7">
        <f t="shared" si="14"/>
        <v>3384.2999962447898</v>
      </c>
      <c r="AN18" s="7">
        <f t="shared" si="14"/>
        <v>3891.9449956815083</v>
      </c>
    </row>
    <row r="19" spans="2:536" x14ac:dyDescent="0.25">
      <c r="B19" s="4" t="s">
        <v>44</v>
      </c>
      <c r="C19" s="7">
        <f>C17-C18</f>
        <v>740</v>
      </c>
      <c r="D19" s="7">
        <f>D17-D18</f>
        <v>821</v>
      </c>
      <c r="E19" s="7">
        <f>E17-E18</f>
        <v>462</v>
      </c>
      <c r="F19" s="7">
        <f>F17-F18</f>
        <v>507</v>
      </c>
      <c r="G19" s="7">
        <f>G17-G18</f>
        <v>113</v>
      </c>
      <c r="H19" s="7">
        <f>H17-H18</f>
        <v>1577</v>
      </c>
      <c r="I19" s="7">
        <f>I17-I18</f>
        <v>1040</v>
      </c>
      <c r="J19" s="7">
        <f>J17-J18</f>
        <v>1611</v>
      </c>
      <c r="K19" s="7">
        <f>K17-K18</f>
        <v>1146</v>
      </c>
      <c r="L19" s="7">
        <f>L17-L18</f>
        <v>1185</v>
      </c>
      <c r="M19" s="7">
        <f>M17-M18</f>
        <v>1088</v>
      </c>
      <c r="N19" s="7">
        <f>N17-N18</f>
        <v>812</v>
      </c>
      <c r="O19" s="7">
        <f>O17-O18</f>
        <v>545</v>
      </c>
      <c r="P19" s="7">
        <f>P17-P18</f>
        <v>-251</v>
      </c>
      <c r="Q19" s="7">
        <f>Q17-Q18</f>
        <v>1386</v>
      </c>
      <c r="R19" s="7">
        <f>R17-R18</f>
        <v>946</v>
      </c>
      <c r="S19" s="7">
        <f>S17-S18</f>
        <v>959</v>
      </c>
      <c r="T19" s="7">
        <f>T17-T18</f>
        <v>1238.0556799999997</v>
      </c>
      <c r="X19" s="2"/>
      <c r="Z19" s="7">
        <f>Z17-Z18</f>
        <v>2530</v>
      </c>
      <c r="AA19" s="7">
        <f>AA17-AA18</f>
        <v>4341</v>
      </c>
      <c r="AB19" s="7">
        <f>AB17-AB18</f>
        <v>4231</v>
      </c>
      <c r="AC19" s="7">
        <f>AC17-AC18</f>
        <v>2626</v>
      </c>
      <c r="AD19" s="7">
        <f t="shared" ref="AD19:AN19" si="15">AD17-AD18</f>
        <v>4101.2827200000002</v>
      </c>
      <c r="AE19" s="7">
        <f t="shared" si="15"/>
        <v>4716.4751279999991</v>
      </c>
      <c r="AF19" s="7">
        <f t="shared" si="15"/>
        <v>5423.9463971999994</v>
      </c>
      <c r="AG19" s="7">
        <f t="shared" si="15"/>
        <v>6237.5383567799981</v>
      </c>
      <c r="AH19" s="7">
        <f t="shared" si="15"/>
        <v>7173.169110296998</v>
      </c>
      <c r="AI19" s="7">
        <f t="shared" si="15"/>
        <v>8249.1444768415477</v>
      </c>
      <c r="AJ19" s="7">
        <f t="shared" si="15"/>
        <v>9486.5161483677766</v>
      </c>
      <c r="AK19" s="7">
        <f t="shared" si="15"/>
        <v>10909.493570622944</v>
      </c>
      <c r="AL19" s="7">
        <f t="shared" si="15"/>
        <v>12545.917606216384</v>
      </c>
      <c r="AM19" s="7">
        <f t="shared" si="15"/>
        <v>14427.805247148841</v>
      </c>
      <c r="AN19" s="7">
        <f t="shared" si="15"/>
        <v>16591.976034221167</v>
      </c>
      <c r="AO19" s="20">
        <f>AN19*(1+$AP$26)</f>
        <v>16426.056273878956</v>
      </c>
      <c r="AP19" s="20">
        <f t="shared" ref="AP19:DA19" si="16">AO19*(1+$AP$26)</f>
        <v>16261.795711140167</v>
      </c>
      <c r="AQ19" s="20">
        <f t="shared" si="16"/>
        <v>16099.177754028764</v>
      </c>
      <c r="AR19" s="20">
        <f t="shared" si="16"/>
        <v>15938.185976488476</v>
      </c>
      <c r="AS19" s="20">
        <f t="shared" si="16"/>
        <v>15778.804116723592</v>
      </c>
      <c r="AT19" s="20">
        <f t="shared" si="16"/>
        <v>15621.016075556356</v>
      </c>
      <c r="AU19" s="20">
        <f t="shared" si="16"/>
        <v>15464.805914800792</v>
      </c>
      <c r="AV19" s="20">
        <f t="shared" si="16"/>
        <v>15310.157855652784</v>
      </c>
      <c r="AW19" s="20">
        <f t="shared" si="16"/>
        <v>15157.056277096255</v>
      </c>
      <c r="AX19" s="20">
        <f t="shared" si="16"/>
        <v>15005.485714325292</v>
      </c>
      <c r="AY19" s="20">
        <f t="shared" si="16"/>
        <v>14855.430857182038</v>
      </c>
      <c r="AZ19" s="20">
        <f t="shared" si="16"/>
        <v>14706.876548610218</v>
      </c>
      <c r="BA19" s="20">
        <f t="shared" si="16"/>
        <v>14559.807783124115</v>
      </c>
      <c r="BB19" s="20">
        <f t="shared" si="16"/>
        <v>14414.209705292875</v>
      </c>
      <c r="BC19" s="20">
        <f t="shared" si="16"/>
        <v>14270.067608239946</v>
      </c>
      <c r="BD19" s="20">
        <f t="shared" si="16"/>
        <v>14127.366932157547</v>
      </c>
      <c r="BE19" s="20">
        <f t="shared" si="16"/>
        <v>13986.093262835971</v>
      </c>
      <c r="BF19" s="20">
        <f t="shared" si="16"/>
        <v>13846.232330207611</v>
      </c>
      <c r="BG19" s="20">
        <f t="shared" si="16"/>
        <v>13707.770006905535</v>
      </c>
      <c r="BH19" s="20">
        <f t="shared" si="16"/>
        <v>13570.692306836479</v>
      </c>
      <c r="BI19" s="20">
        <f t="shared" si="16"/>
        <v>13434.985383768115</v>
      </c>
      <c r="BJ19" s="20">
        <f t="shared" si="16"/>
        <v>13300.635529930434</v>
      </c>
      <c r="BK19" s="20">
        <f t="shared" si="16"/>
        <v>13167.629174631129</v>
      </c>
      <c r="BL19" s="20">
        <f t="shared" si="16"/>
        <v>13035.952882884818</v>
      </c>
      <c r="BM19" s="20">
        <f t="shared" si="16"/>
        <v>12905.593354055969</v>
      </c>
      <c r="BN19" s="20">
        <f t="shared" si="16"/>
        <v>12776.537420515409</v>
      </c>
      <c r="BO19" s="20">
        <f t="shared" si="16"/>
        <v>12648.772046310256</v>
      </c>
      <c r="BP19" s="20">
        <f t="shared" si="16"/>
        <v>12522.284325847153</v>
      </c>
      <c r="BQ19" s="20">
        <f t="shared" si="16"/>
        <v>12397.061482588681</v>
      </c>
      <c r="BR19" s="20">
        <f t="shared" si="16"/>
        <v>12273.090867762794</v>
      </c>
      <c r="BS19" s="20">
        <f t="shared" si="16"/>
        <v>12150.359959085166</v>
      </c>
      <c r="BT19" s="20">
        <f t="shared" si="16"/>
        <v>12028.856359494315</v>
      </c>
      <c r="BU19" s="20">
        <f t="shared" si="16"/>
        <v>11908.567795899373</v>
      </c>
      <c r="BV19" s="20">
        <f t="shared" si="16"/>
        <v>11789.482117940379</v>
      </c>
      <c r="BW19" s="20">
        <f t="shared" si="16"/>
        <v>11671.587296760976</v>
      </c>
      <c r="BX19" s="20">
        <f t="shared" si="16"/>
        <v>11554.871423793365</v>
      </c>
      <c r="BY19" s="20">
        <f t="shared" si="16"/>
        <v>11439.322709555432</v>
      </c>
      <c r="BZ19" s="20">
        <f t="shared" si="16"/>
        <v>11324.929482459878</v>
      </c>
      <c r="CA19" s="20">
        <f t="shared" si="16"/>
        <v>11211.68018763528</v>
      </c>
      <c r="CB19" s="20">
        <f t="shared" si="16"/>
        <v>11099.563385758927</v>
      </c>
      <c r="CC19" s="20">
        <f t="shared" si="16"/>
        <v>10988.567751901339</v>
      </c>
      <c r="CD19" s="20">
        <f t="shared" si="16"/>
        <v>10878.682074382325</v>
      </c>
      <c r="CE19" s="20">
        <f t="shared" si="16"/>
        <v>10769.8952536385</v>
      </c>
      <c r="CF19" s="20">
        <f t="shared" si="16"/>
        <v>10662.196301102116</v>
      </c>
      <c r="CG19" s="20">
        <f t="shared" si="16"/>
        <v>10555.574338091095</v>
      </c>
      <c r="CH19" s="20">
        <f t="shared" si="16"/>
        <v>10450.018594710184</v>
      </c>
      <c r="CI19" s="20">
        <f t="shared" si="16"/>
        <v>10345.518408763082</v>
      </c>
      <c r="CJ19" s="20">
        <f t="shared" si="16"/>
        <v>10242.063224675452</v>
      </c>
      <c r="CK19" s="20">
        <f t="shared" si="16"/>
        <v>10139.642592428698</v>
      </c>
      <c r="CL19" s="20">
        <f t="shared" si="16"/>
        <v>10038.24616650441</v>
      </c>
      <c r="CM19" s="20">
        <f t="shared" si="16"/>
        <v>9937.8637048393666</v>
      </c>
      <c r="CN19" s="20">
        <f t="shared" si="16"/>
        <v>9838.4850677909726</v>
      </c>
      <c r="CO19" s="20">
        <f t="shared" si="16"/>
        <v>9740.1002171130622</v>
      </c>
      <c r="CP19" s="20">
        <f t="shared" si="16"/>
        <v>9642.6992149419311</v>
      </c>
      <c r="CQ19" s="20">
        <f t="shared" si="16"/>
        <v>9546.2722227925115</v>
      </c>
      <c r="CR19" s="20">
        <f t="shared" si="16"/>
        <v>9450.8095005645864</v>
      </c>
      <c r="CS19" s="20">
        <f t="shared" si="16"/>
        <v>9356.301405558941</v>
      </c>
      <c r="CT19" s="20">
        <f t="shared" si="16"/>
        <v>9262.7383915033515</v>
      </c>
      <c r="CU19" s="20">
        <f t="shared" si="16"/>
        <v>9170.1110075883171</v>
      </c>
      <c r="CV19" s="20">
        <f t="shared" si="16"/>
        <v>9078.4098975124343</v>
      </c>
      <c r="CW19" s="20">
        <f t="shared" si="16"/>
        <v>8987.6257985373104</v>
      </c>
      <c r="CX19" s="20">
        <f t="shared" si="16"/>
        <v>8897.7495405519367</v>
      </c>
      <c r="CY19" s="20">
        <f t="shared" si="16"/>
        <v>8808.7720451464174</v>
      </c>
      <c r="CZ19" s="20">
        <f t="shared" si="16"/>
        <v>8720.6843246949538</v>
      </c>
      <c r="DA19" s="20">
        <f t="shared" si="16"/>
        <v>8633.4774814480043</v>
      </c>
      <c r="DB19" s="20">
        <f t="shared" ref="DB19:FM19" si="17">DA19*(1+$AP$26)</f>
        <v>8547.1427066335236</v>
      </c>
      <c r="DC19" s="20">
        <f t="shared" si="17"/>
        <v>8461.6712795671883</v>
      </c>
      <c r="DD19" s="20">
        <f t="shared" si="17"/>
        <v>8377.054566771516</v>
      </c>
      <c r="DE19" s="20">
        <f t="shared" si="17"/>
        <v>8293.2840211038001</v>
      </c>
      <c r="DF19" s="20">
        <f t="shared" si="17"/>
        <v>8210.3511808927615</v>
      </c>
      <c r="DG19" s="20">
        <f t="shared" si="17"/>
        <v>8128.2476690838339</v>
      </c>
      <c r="DH19" s="20">
        <f t="shared" si="17"/>
        <v>8046.965192392995</v>
      </c>
      <c r="DI19" s="20">
        <f t="shared" si="17"/>
        <v>7966.4955404690654</v>
      </c>
      <c r="DJ19" s="20">
        <f t="shared" si="17"/>
        <v>7886.8305850643746</v>
      </c>
      <c r="DK19" s="20">
        <f t="shared" si="17"/>
        <v>7807.9622792137307</v>
      </c>
      <c r="DL19" s="20">
        <f t="shared" si="17"/>
        <v>7729.8826564215933</v>
      </c>
      <c r="DM19" s="20">
        <f t="shared" si="17"/>
        <v>7652.5838298573772</v>
      </c>
      <c r="DN19" s="20">
        <f t="shared" si="17"/>
        <v>7576.0579915588032</v>
      </c>
      <c r="DO19" s="20">
        <f t="shared" si="17"/>
        <v>7500.2974116432151</v>
      </c>
      <c r="DP19" s="20">
        <f t="shared" si="17"/>
        <v>7425.2944375267825</v>
      </c>
      <c r="DQ19" s="20">
        <f t="shared" si="17"/>
        <v>7351.0414931515143</v>
      </c>
      <c r="DR19" s="20">
        <f t="shared" si="17"/>
        <v>7277.5310782199995</v>
      </c>
      <c r="DS19" s="20">
        <f t="shared" si="17"/>
        <v>7204.7557674377995</v>
      </c>
      <c r="DT19" s="20">
        <f t="shared" si="17"/>
        <v>7132.7082097634211</v>
      </c>
      <c r="DU19" s="20">
        <f t="shared" si="17"/>
        <v>7061.3811276657871</v>
      </c>
      <c r="DV19" s="20">
        <f t="shared" si="17"/>
        <v>6990.7673163891295</v>
      </c>
      <c r="DW19" s="20">
        <f t="shared" si="17"/>
        <v>6920.859643225238</v>
      </c>
      <c r="DX19" s="20">
        <f t="shared" si="17"/>
        <v>6851.6510467929857</v>
      </c>
      <c r="DY19" s="20">
        <f t="shared" si="17"/>
        <v>6783.1345363250557</v>
      </c>
      <c r="DZ19" s="20">
        <f t="shared" si="17"/>
        <v>6715.3031909618048</v>
      </c>
      <c r="EA19" s="20">
        <f t="shared" si="17"/>
        <v>6648.1501590521866</v>
      </c>
      <c r="EB19" s="20">
        <f t="shared" si="17"/>
        <v>6581.6686574616651</v>
      </c>
      <c r="EC19" s="20">
        <f t="shared" si="17"/>
        <v>6515.8519708870481</v>
      </c>
      <c r="ED19" s="20">
        <f t="shared" si="17"/>
        <v>6450.6934511781774</v>
      </c>
      <c r="EE19" s="20">
        <f t="shared" si="17"/>
        <v>6386.1865166663956</v>
      </c>
      <c r="EF19" s="20">
        <f t="shared" si="17"/>
        <v>6322.3246514997318</v>
      </c>
      <c r="EG19" s="20">
        <f t="shared" si="17"/>
        <v>6259.1014049847345</v>
      </c>
      <c r="EH19" s="20">
        <f t="shared" si="17"/>
        <v>6196.5103909348873</v>
      </c>
      <c r="EI19" s="20">
        <f t="shared" si="17"/>
        <v>6134.5452870255385</v>
      </c>
      <c r="EJ19" s="20">
        <f t="shared" si="17"/>
        <v>6073.1998341552835</v>
      </c>
      <c r="EK19" s="20">
        <f t="shared" si="17"/>
        <v>6012.4678358137307</v>
      </c>
      <c r="EL19" s="20">
        <f t="shared" si="17"/>
        <v>5952.3431574555934</v>
      </c>
      <c r="EM19" s="20">
        <f t="shared" si="17"/>
        <v>5892.8197258810378</v>
      </c>
      <c r="EN19" s="20">
        <f t="shared" si="17"/>
        <v>5833.8915286222273</v>
      </c>
      <c r="EO19" s="20">
        <f t="shared" si="17"/>
        <v>5775.5526133360054</v>
      </c>
      <c r="EP19" s="20">
        <f t="shared" si="17"/>
        <v>5717.7970872026453</v>
      </c>
      <c r="EQ19" s="20">
        <f t="shared" si="17"/>
        <v>5660.6191163306185</v>
      </c>
      <c r="ER19" s="20">
        <f t="shared" si="17"/>
        <v>5604.0129251673125</v>
      </c>
      <c r="ES19" s="20">
        <f t="shared" si="17"/>
        <v>5547.9727959156389</v>
      </c>
      <c r="ET19" s="20">
        <f t="shared" si="17"/>
        <v>5492.4930679564823</v>
      </c>
      <c r="EU19" s="20">
        <f t="shared" si="17"/>
        <v>5437.5681372769177</v>
      </c>
      <c r="EV19" s="20">
        <f t="shared" si="17"/>
        <v>5383.1924559041481</v>
      </c>
      <c r="EW19" s="20">
        <f t="shared" si="17"/>
        <v>5329.3605313451062</v>
      </c>
      <c r="EX19" s="20">
        <f t="shared" si="17"/>
        <v>5276.0669260316554</v>
      </c>
      <c r="EY19" s="20">
        <f t="shared" si="17"/>
        <v>5223.3062567713387</v>
      </c>
      <c r="EZ19" s="20">
        <f t="shared" si="17"/>
        <v>5171.0731942036255</v>
      </c>
      <c r="FA19" s="20">
        <f t="shared" si="17"/>
        <v>5119.3624622615889</v>
      </c>
      <c r="FB19" s="20">
        <f t="shared" si="17"/>
        <v>5068.1688376389729</v>
      </c>
      <c r="FC19" s="20">
        <f t="shared" si="17"/>
        <v>5017.4871492625834</v>
      </c>
      <c r="FD19" s="20">
        <f t="shared" si="17"/>
        <v>4967.3122777699573</v>
      </c>
      <c r="FE19" s="20">
        <f t="shared" si="17"/>
        <v>4917.6391549922573</v>
      </c>
      <c r="FF19" s="20">
        <f t="shared" si="17"/>
        <v>4868.462763442335</v>
      </c>
      <c r="FG19" s="20">
        <f t="shared" si="17"/>
        <v>4819.7781358079119</v>
      </c>
      <c r="FH19" s="20">
        <f t="shared" si="17"/>
        <v>4771.5803544498331</v>
      </c>
      <c r="FI19" s="20">
        <f t="shared" si="17"/>
        <v>4723.8645509053349</v>
      </c>
      <c r="FJ19" s="20">
        <f t="shared" si="17"/>
        <v>4676.6259053962813</v>
      </c>
      <c r="FK19" s="20">
        <f t="shared" si="17"/>
        <v>4629.8596463423182</v>
      </c>
      <c r="FL19" s="20">
        <f t="shared" si="17"/>
        <v>4583.5610498788947</v>
      </c>
      <c r="FM19" s="20">
        <f t="shared" si="17"/>
        <v>4537.7254393801059</v>
      </c>
      <c r="FN19" s="20">
        <f t="shared" ref="FN19:HY19" si="18">FM19*(1+$AP$26)</f>
        <v>4492.3481849863047</v>
      </c>
      <c r="FO19" s="20">
        <f t="shared" si="18"/>
        <v>4447.4247031364412</v>
      </c>
      <c r="FP19" s="20">
        <f t="shared" si="18"/>
        <v>4402.9504561050771</v>
      </c>
      <c r="FQ19" s="20">
        <f t="shared" si="18"/>
        <v>4358.9209515440261</v>
      </c>
      <c r="FR19" s="20">
        <f t="shared" si="18"/>
        <v>4315.3317420285857</v>
      </c>
      <c r="FS19" s="20">
        <f t="shared" si="18"/>
        <v>4272.1784246082998</v>
      </c>
      <c r="FT19" s="20">
        <f t="shared" si="18"/>
        <v>4229.4566403622166</v>
      </c>
      <c r="FU19" s="20">
        <f t="shared" si="18"/>
        <v>4187.1620739585942</v>
      </c>
      <c r="FV19" s="20">
        <f t="shared" si="18"/>
        <v>4145.2904532190078</v>
      </c>
      <c r="FW19" s="20">
        <f t="shared" si="18"/>
        <v>4103.8375486868181</v>
      </c>
      <c r="FX19" s="20">
        <f t="shared" si="18"/>
        <v>4062.79917319995</v>
      </c>
      <c r="FY19" s="20">
        <f t="shared" si="18"/>
        <v>4022.1711814679506</v>
      </c>
      <c r="FZ19" s="20">
        <f t="shared" si="18"/>
        <v>3981.9494696532711</v>
      </c>
      <c r="GA19" s="20">
        <f t="shared" si="18"/>
        <v>3942.1299749567384</v>
      </c>
      <c r="GB19" s="20">
        <f t="shared" si="18"/>
        <v>3902.7086752071709</v>
      </c>
      <c r="GC19" s="20">
        <f t="shared" si="18"/>
        <v>3863.6815884550992</v>
      </c>
      <c r="GD19" s="20">
        <f t="shared" si="18"/>
        <v>3825.044772570548</v>
      </c>
      <c r="GE19" s="20">
        <f t="shared" si="18"/>
        <v>3786.7943248448423</v>
      </c>
      <c r="GF19" s="20">
        <f t="shared" si="18"/>
        <v>3748.9263815963936</v>
      </c>
      <c r="GG19" s="20">
        <f t="shared" si="18"/>
        <v>3711.4371177804296</v>
      </c>
      <c r="GH19" s="20">
        <f t="shared" si="18"/>
        <v>3674.3227466026251</v>
      </c>
      <c r="GI19" s="20">
        <f t="shared" si="18"/>
        <v>3637.5795191365987</v>
      </c>
      <c r="GJ19" s="20">
        <f t="shared" si="18"/>
        <v>3601.2037239452329</v>
      </c>
      <c r="GK19" s="20">
        <f t="shared" si="18"/>
        <v>3565.1916867057807</v>
      </c>
      <c r="GL19" s="20">
        <f t="shared" si="18"/>
        <v>3529.5397698387228</v>
      </c>
      <c r="GM19" s="20">
        <f t="shared" si="18"/>
        <v>3494.2443721403356</v>
      </c>
      <c r="GN19" s="20">
        <f t="shared" si="18"/>
        <v>3459.3019284189322</v>
      </c>
      <c r="GO19" s="20">
        <f t="shared" si="18"/>
        <v>3424.708909134743</v>
      </c>
      <c r="GP19" s="20">
        <f t="shared" si="18"/>
        <v>3390.4618200433956</v>
      </c>
      <c r="GQ19" s="20">
        <f t="shared" si="18"/>
        <v>3356.5572018429616</v>
      </c>
      <c r="GR19" s="20">
        <f t="shared" si="18"/>
        <v>3322.9916298245321</v>
      </c>
      <c r="GS19" s="20">
        <f t="shared" si="18"/>
        <v>3289.7617135262867</v>
      </c>
      <c r="GT19" s="20">
        <f t="shared" si="18"/>
        <v>3256.8640963910238</v>
      </c>
      <c r="GU19" s="20">
        <f t="shared" si="18"/>
        <v>3224.2954554271137</v>
      </c>
      <c r="GV19" s="20">
        <f t="shared" si="18"/>
        <v>3192.0525008728423</v>
      </c>
      <c r="GW19" s="20">
        <f t="shared" si="18"/>
        <v>3160.1319758641139</v>
      </c>
      <c r="GX19" s="20">
        <f t="shared" si="18"/>
        <v>3128.5306561054726</v>
      </c>
      <c r="GY19" s="20">
        <f t="shared" si="18"/>
        <v>3097.2453495444179</v>
      </c>
      <c r="GZ19" s="20">
        <f t="shared" si="18"/>
        <v>3066.2728960489735</v>
      </c>
      <c r="HA19" s="20">
        <f t="shared" si="18"/>
        <v>3035.6101670884836</v>
      </c>
      <c r="HB19" s="20">
        <f t="shared" si="18"/>
        <v>3005.2540654175987</v>
      </c>
      <c r="HC19" s="20">
        <f t="shared" si="18"/>
        <v>2975.2015247634226</v>
      </c>
      <c r="HD19" s="20">
        <f t="shared" si="18"/>
        <v>2945.4495095157886</v>
      </c>
      <c r="HE19" s="20">
        <f t="shared" si="18"/>
        <v>2915.9950144206305</v>
      </c>
      <c r="HF19" s="20">
        <f t="shared" si="18"/>
        <v>2886.835064276424</v>
      </c>
      <c r="HG19" s="20">
        <f t="shared" si="18"/>
        <v>2857.9667136336598</v>
      </c>
      <c r="HH19" s="20">
        <f t="shared" si="18"/>
        <v>2829.3870464973234</v>
      </c>
      <c r="HI19" s="20">
        <f t="shared" si="18"/>
        <v>2801.0931760323501</v>
      </c>
      <c r="HJ19" s="20">
        <f t="shared" si="18"/>
        <v>2773.0822442720264</v>
      </c>
      <c r="HK19" s="20">
        <f t="shared" si="18"/>
        <v>2745.3514218293062</v>
      </c>
      <c r="HL19" s="20">
        <f t="shared" si="18"/>
        <v>2717.8979076110131</v>
      </c>
      <c r="HM19" s="20">
        <f t="shared" si="18"/>
        <v>2690.7189285349032</v>
      </c>
      <c r="HN19" s="20">
        <f t="shared" si="18"/>
        <v>2663.8117392495542</v>
      </c>
      <c r="HO19" s="20">
        <f t="shared" si="18"/>
        <v>2637.1736218570586</v>
      </c>
      <c r="HP19" s="20">
        <f t="shared" si="18"/>
        <v>2610.8018856384879</v>
      </c>
      <c r="HQ19" s="20">
        <f t="shared" si="18"/>
        <v>2584.6938667821028</v>
      </c>
      <c r="HR19" s="20">
        <f t="shared" si="18"/>
        <v>2558.8469281142816</v>
      </c>
      <c r="HS19" s="20">
        <f t="shared" si="18"/>
        <v>2533.2584588331388</v>
      </c>
      <c r="HT19" s="20">
        <f t="shared" si="18"/>
        <v>2507.9258742448073</v>
      </c>
      <c r="HU19" s="20">
        <f t="shared" si="18"/>
        <v>2482.8466155023593</v>
      </c>
      <c r="HV19" s="20">
        <f t="shared" si="18"/>
        <v>2458.0181493473356</v>
      </c>
      <c r="HW19" s="20">
        <f t="shared" si="18"/>
        <v>2433.4379678538621</v>
      </c>
      <c r="HX19" s="20">
        <f t="shared" si="18"/>
        <v>2409.1035881753237</v>
      </c>
      <c r="HY19" s="20">
        <f t="shared" si="18"/>
        <v>2385.0125522935705</v>
      </c>
      <c r="HZ19" s="20">
        <f t="shared" ref="HZ19:KK19" si="19">HY19*(1+$AP$26)</f>
        <v>2361.1624267706347</v>
      </c>
      <c r="IA19" s="20">
        <f t="shared" si="19"/>
        <v>2337.5508025029285</v>
      </c>
      <c r="IB19" s="20">
        <f t="shared" si="19"/>
        <v>2314.1752944778991</v>
      </c>
      <c r="IC19" s="20">
        <f t="shared" si="19"/>
        <v>2291.0335415331201</v>
      </c>
      <c r="ID19" s="20">
        <f t="shared" si="19"/>
        <v>2268.1232061177889</v>
      </c>
      <c r="IE19" s="20">
        <f t="shared" si="19"/>
        <v>2245.4419740566109</v>
      </c>
      <c r="IF19" s="20">
        <f t="shared" si="19"/>
        <v>2222.9875543160447</v>
      </c>
      <c r="IG19" s="20">
        <f t="shared" si="19"/>
        <v>2200.757678772884</v>
      </c>
      <c r="IH19" s="20">
        <f t="shared" si="19"/>
        <v>2178.7501019851552</v>
      </c>
      <c r="II19" s="20">
        <f t="shared" si="19"/>
        <v>2156.9626009653034</v>
      </c>
      <c r="IJ19" s="20">
        <f t="shared" si="19"/>
        <v>2135.3929749556505</v>
      </c>
      <c r="IK19" s="20">
        <f t="shared" si="19"/>
        <v>2114.0390452060942</v>
      </c>
      <c r="IL19" s="20">
        <f t="shared" si="19"/>
        <v>2092.898654754033</v>
      </c>
      <c r="IM19" s="20">
        <f t="shared" si="19"/>
        <v>2071.9696682064928</v>
      </c>
      <c r="IN19" s="20">
        <f t="shared" si="19"/>
        <v>2051.249971524428</v>
      </c>
      <c r="IO19" s="20">
        <f t="shared" si="19"/>
        <v>2030.7374718091837</v>
      </c>
      <c r="IP19" s="20">
        <f t="shared" si="19"/>
        <v>2010.430097091092</v>
      </c>
      <c r="IQ19" s="20">
        <f t="shared" si="19"/>
        <v>1990.3257961201809</v>
      </c>
      <c r="IR19" s="20">
        <f t="shared" si="19"/>
        <v>1970.422538158979</v>
      </c>
      <c r="IS19" s="20">
        <f t="shared" si="19"/>
        <v>1950.7183127773892</v>
      </c>
      <c r="IT19" s="20">
        <f t="shared" si="19"/>
        <v>1931.2111296496153</v>
      </c>
      <c r="IU19" s="20">
        <f t="shared" si="19"/>
        <v>1911.8990183531191</v>
      </c>
      <c r="IV19" s="20">
        <f t="shared" si="19"/>
        <v>1892.7800281695879</v>
      </c>
      <c r="IW19" s="20">
        <f t="shared" si="19"/>
        <v>1873.852227887892</v>
      </c>
      <c r="IX19" s="20">
        <f t="shared" si="19"/>
        <v>1855.1137056090131</v>
      </c>
      <c r="IY19" s="20">
        <f t="shared" si="19"/>
        <v>1836.562568552923</v>
      </c>
      <c r="IZ19" s="20">
        <f t="shared" si="19"/>
        <v>1818.1969428673938</v>
      </c>
      <c r="JA19" s="20">
        <f t="shared" si="19"/>
        <v>1800.0149734387198</v>
      </c>
      <c r="JB19" s="20">
        <f t="shared" si="19"/>
        <v>1782.0148237043327</v>
      </c>
      <c r="JC19" s="20">
        <f t="shared" si="19"/>
        <v>1764.1946754672892</v>
      </c>
      <c r="JD19" s="20">
        <f t="shared" si="19"/>
        <v>1746.5527287126163</v>
      </c>
      <c r="JE19" s="20">
        <f t="shared" si="19"/>
        <v>1729.0872014254901</v>
      </c>
      <c r="JF19" s="20">
        <f t="shared" si="19"/>
        <v>1711.7963294112351</v>
      </c>
      <c r="JG19" s="20">
        <f t="shared" si="19"/>
        <v>1694.6783661171228</v>
      </c>
      <c r="JH19" s="20">
        <f t="shared" si="19"/>
        <v>1677.7315824559516</v>
      </c>
      <c r="JI19" s="20">
        <f t="shared" si="19"/>
        <v>1660.9542666313921</v>
      </c>
      <c r="JJ19" s="20">
        <f t="shared" si="19"/>
        <v>1644.3447239650782</v>
      </c>
      <c r="JK19" s="20">
        <f t="shared" si="19"/>
        <v>1627.9012767254274</v>
      </c>
      <c r="JL19" s="20">
        <f t="shared" si="19"/>
        <v>1611.6222639581731</v>
      </c>
      <c r="JM19" s="20">
        <f t="shared" si="19"/>
        <v>1595.5060413185913</v>
      </c>
      <c r="JN19" s="20">
        <f t="shared" si="19"/>
        <v>1579.5509809054054</v>
      </c>
      <c r="JO19" s="20">
        <f t="shared" si="19"/>
        <v>1563.7554710963514</v>
      </c>
      <c r="JP19" s="20">
        <f t="shared" si="19"/>
        <v>1548.1179163853878</v>
      </c>
      <c r="JQ19" s="20">
        <f t="shared" si="19"/>
        <v>1532.6367372215338</v>
      </c>
      <c r="JR19" s="20">
        <f t="shared" si="19"/>
        <v>1517.3103698493185</v>
      </c>
      <c r="JS19" s="20">
        <f t="shared" si="19"/>
        <v>1502.1372661508253</v>
      </c>
      <c r="JT19" s="20">
        <f t="shared" si="19"/>
        <v>1487.1158934893172</v>
      </c>
      <c r="JU19" s="20">
        <f t="shared" si="19"/>
        <v>1472.244734554424</v>
      </c>
      <c r="JV19" s="20">
        <f t="shared" si="19"/>
        <v>1457.5222872088798</v>
      </c>
      <c r="JW19" s="20">
        <f t="shared" si="19"/>
        <v>1442.9470643367911</v>
      </c>
      <c r="JX19" s="20">
        <f t="shared" si="19"/>
        <v>1428.5175936934231</v>
      </c>
      <c r="JY19" s="20">
        <f t="shared" si="19"/>
        <v>1414.232417756489</v>
      </c>
      <c r="JZ19" s="20">
        <f t="shared" si="19"/>
        <v>1400.0900935789241</v>
      </c>
      <c r="KA19" s="20">
        <f t="shared" si="19"/>
        <v>1386.0891926431348</v>
      </c>
      <c r="KB19" s="20">
        <f t="shared" si="19"/>
        <v>1372.2283007167034</v>
      </c>
      <c r="KC19" s="20">
        <f t="shared" si="19"/>
        <v>1358.5060177095363</v>
      </c>
      <c r="KD19" s="20">
        <f t="shared" si="19"/>
        <v>1344.920957532441</v>
      </c>
      <c r="KE19" s="20">
        <f t="shared" si="19"/>
        <v>1331.4717479571166</v>
      </c>
      <c r="KF19" s="20">
        <f t="shared" si="19"/>
        <v>1318.1570304775455</v>
      </c>
      <c r="KG19" s="20">
        <f t="shared" si="19"/>
        <v>1304.97546017277</v>
      </c>
      <c r="KH19" s="20">
        <f t="shared" si="19"/>
        <v>1291.9257055710423</v>
      </c>
      <c r="KI19" s="20">
        <f t="shared" si="19"/>
        <v>1279.0064485153318</v>
      </c>
      <c r="KJ19" s="20">
        <f t="shared" si="19"/>
        <v>1266.2163840301785</v>
      </c>
      <c r="KK19" s="20">
        <f t="shared" si="19"/>
        <v>1253.5542201898766</v>
      </c>
      <c r="KL19" s="20">
        <f t="shared" ref="KL19:MW19" si="20">KK19*(1+$AP$26)</f>
        <v>1241.0186779879778</v>
      </c>
      <c r="KM19" s="20">
        <f t="shared" si="20"/>
        <v>1228.608491208098</v>
      </c>
      <c r="KN19" s="20">
        <f t="shared" si="20"/>
        <v>1216.3224062960171</v>
      </c>
      <c r="KO19" s="20">
        <f t="shared" si="20"/>
        <v>1204.159182233057</v>
      </c>
      <c r="KP19" s="20">
        <f t="shared" si="20"/>
        <v>1192.1175904107265</v>
      </c>
      <c r="KQ19" s="20">
        <f t="shared" si="20"/>
        <v>1180.1964145066192</v>
      </c>
      <c r="KR19" s="20">
        <f t="shared" si="20"/>
        <v>1168.394450361553</v>
      </c>
      <c r="KS19" s="20">
        <f t="shared" si="20"/>
        <v>1156.7105058579375</v>
      </c>
      <c r="KT19" s="20">
        <f t="shared" si="20"/>
        <v>1145.1434007993582</v>
      </c>
      <c r="KU19" s="20">
        <f t="shared" si="20"/>
        <v>1133.6919667913646</v>
      </c>
      <c r="KV19" s="20">
        <f t="shared" si="20"/>
        <v>1122.355047123451</v>
      </c>
      <c r="KW19" s="20">
        <f t="shared" si="20"/>
        <v>1111.1314966522164</v>
      </c>
      <c r="KX19" s="20">
        <f t="shared" si="20"/>
        <v>1100.0201816856941</v>
      </c>
      <c r="KY19" s="20">
        <f t="shared" si="20"/>
        <v>1089.019979868837</v>
      </c>
      <c r="KZ19" s="20">
        <f t="shared" si="20"/>
        <v>1078.1297800701486</v>
      </c>
      <c r="LA19" s="20">
        <f t="shared" si="20"/>
        <v>1067.3484822694472</v>
      </c>
      <c r="LB19" s="20">
        <f t="shared" si="20"/>
        <v>1056.6749974467527</v>
      </c>
      <c r="LC19" s="20">
        <f t="shared" si="20"/>
        <v>1046.1082474722853</v>
      </c>
      <c r="LD19" s="20">
        <f t="shared" si="20"/>
        <v>1035.6471649975624</v>
      </c>
      <c r="LE19" s="20">
        <f t="shared" si="20"/>
        <v>1025.2906933475867</v>
      </c>
      <c r="LF19" s="20">
        <f t="shared" si="20"/>
        <v>1015.0377864141109</v>
      </c>
      <c r="LG19" s="20">
        <f t="shared" si="20"/>
        <v>1004.8874085499698</v>
      </c>
      <c r="LH19" s="20">
        <f t="shared" si="20"/>
        <v>994.83853446447006</v>
      </c>
      <c r="LI19" s="20">
        <f t="shared" si="20"/>
        <v>984.89014911982531</v>
      </c>
      <c r="LJ19" s="20">
        <f t="shared" si="20"/>
        <v>975.04124762862705</v>
      </c>
      <c r="LK19" s="20">
        <f t="shared" si="20"/>
        <v>965.29083515234072</v>
      </c>
      <c r="LL19" s="20">
        <f t="shared" si="20"/>
        <v>955.63792680081735</v>
      </c>
      <c r="LM19" s="20">
        <f t="shared" si="20"/>
        <v>946.08154753280917</v>
      </c>
      <c r="LN19" s="20">
        <f t="shared" si="20"/>
        <v>936.62073205748106</v>
      </c>
      <c r="LO19" s="20">
        <f t="shared" si="20"/>
        <v>927.25452473690621</v>
      </c>
      <c r="LP19" s="20">
        <f t="shared" si="20"/>
        <v>917.98197948953714</v>
      </c>
      <c r="LQ19" s="20">
        <f t="shared" si="20"/>
        <v>908.80215969464177</v>
      </c>
      <c r="LR19" s="20">
        <f t="shared" si="20"/>
        <v>899.71413809769535</v>
      </c>
      <c r="LS19" s="20">
        <f t="shared" si="20"/>
        <v>890.71699671671843</v>
      </c>
      <c r="LT19" s="20">
        <f t="shared" si="20"/>
        <v>881.80982674955123</v>
      </c>
      <c r="LU19" s="20">
        <f t="shared" si="20"/>
        <v>872.99172848205569</v>
      </c>
      <c r="LV19" s="20">
        <f t="shared" si="20"/>
        <v>864.26181119723515</v>
      </c>
      <c r="LW19" s="20">
        <f t="shared" si="20"/>
        <v>855.61919308526274</v>
      </c>
      <c r="LX19" s="20">
        <f t="shared" si="20"/>
        <v>847.06300115441013</v>
      </c>
      <c r="LY19" s="20">
        <f t="shared" si="20"/>
        <v>838.592371142866</v>
      </c>
      <c r="LZ19" s="20">
        <f t="shared" si="20"/>
        <v>830.20644743143737</v>
      </c>
      <c r="MA19" s="20">
        <f t="shared" si="20"/>
        <v>821.90438295712295</v>
      </c>
      <c r="MB19" s="20">
        <f t="shared" si="20"/>
        <v>813.68533912755174</v>
      </c>
      <c r="MC19" s="20">
        <f t="shared" si="20"/>
        <v>805.54848573627623</v>
      </c>
      <c r="MD19" s="20">
        <f t="shared" si="20"/>
        <v>797.49300087891345</v>
      </c>
      <c r="ME19" s="20">
        <f t="shared" si="20"/>
        <v>789.51807087012435</v>
      </c>
      <c r="MF19" s="20">
        <f t="shared" si="20"/>
        <v>781.62289016142313</v>
      </c>
      <c r="MG19" s="20">
        <f t="shared" si="20"/>
        <v>773.80666125980883</v>
      </c>
      <c r="MH19" s="20">
        <f t="shared" si="20"/>
        <v>766.06859464721072</v>
      </c>
      <c r="MI19" s="20">
        <f t="shared" si="20"/>
        <v>758.40790870073863</v>
      </c>
      <c r="MJ19" s="20">
        <f t="shared" si="20"/>
        <v>750.82382961373128</v>
      </c>
      <c r="MK19" s="20">
        <f t="shared" si="20"/>
        <v>743.315591317594</v>
      </c>
      <c r="ML19" s="20">
        <f t="shared" si="20"/>
        <v>735.88243540441806</v>
      </c>
      <c r="MM19" s="20">
        <f t="shared" si="20"/>
        <v>728.52361105037392</v>
      </c>
      <c r="MN19" s="20">
        <f t="shared" si="20"/>
        <v>721.23837493987014</v>
      </c>
      <c r="MO19" s="20">
        <f t="shared" si="20"/>
        <v>714.02599119047147</v>
      </c>
      <c r="MP19" s="20">
        <f t="shared" si="20"/>
        <v>706.88573127856671</v>
      </c>
      <c r="MQ19" s="20">
        <f t="shared" si="20"/>
        <v>699.81687396578104</v>
      </c>
      <c r="MR19" s="20">
        <f t="shared" si="20"/>
        <v>692.81870522612326</v>
      </c>
      <c r="MS19" s="20">
        <f t="shared" si="20"/>
        <v>685.89051817386201</v>
      </c>
      <c r="MT19" s="20">
        <f t="shared" si="20"/>
        <v>679.03161299212343</v>
      </c>
      <c r="MU19" s="20">
        <f t="shared" si="20"/>
        <v>672.24129686220215</v>
      </c>
      <c r="MV19" s="20">
        <f t="shared" si="20"/>
        <v>665.5188838935801</v>
      </c>
      <c r="MW19" s="20">
        <f t="shared" si="20"/>
        <v>658.86369505464427</v>
      </c>
      <c r="MX19" s="20">
        <f t="shared" ref="MX19:PI19" si="21">MW19*(1+$AP$26)</f>
        <v>652.27505810409787</v>
      </c>
      <c r="MY19" s="20">
        <f t="shared" si="21"/>
        <v>645.75230752305686</v>
      </c>
      <c r="MZ19" s="20">
        <f t="shared" si="21"/>
        <v>639.29478444782626</v>
      </c>
      <c r="NA19" s="20">
        <f t="shared" si="21"/>
        <v>632.90183660334799</v>
      </c>
      <c r="NB19" s="20">
        <f t="shared" si="21"/>
        <v>626.57281823731455</v>
      </c>
      <c r="NC19" s="20">
        <f t="shared" si="21"/>
        <v>620.30709005494145</v>
      </c>
      <c r="ND19" s="20">
        <f t="shared" si="21"/>
        <v>614.10401915439206</v>
      </c>
      <c r="NE19" s="20">
        <f t="shared" si="21"/>
        <v>607.96297896284818</v>
      </c>
      <c r="NF19" s="20">
        <f t="shared" si="21"/>
        <v>601.8833491732197</v>
      </c>
      <c r="NG19" s="20">
        <f t="shared" si="21"/>
        <v>595.86451568148755</v>
      </c>
      <c r="NH19" s="20">
        <f t="shared" si="21"/>
        <v>589.90587052467265</v>
      </c>
      <c r="NI19" s="20">
        <f t="shared" si="21"/>
        <v>584.00681181942593</v>
      </c>
      <c r="NJ19" s="20">
        <f t="shared" si="21"/>
        <v>578.16674370123167</v>
      </c>
      <c r="NK19" s="20">
        <f t="shared" si="21"/>
        <v>572.38507626421938</v>
      </c>
      <c r="NL19" s="20">
        <f t="shared" si="21"/>
        <v>566.66122550157718</v>
      </c>
      <c r="NM19" s="20">
        <f t="shared" si="21"/>
        <v>560.99461324656136</v>
      </c>
      <c r="NN19" s="20">
        <f t="shared" si="21"/>
        <v>555.38466711409569</v>
      </c>
      <c r="NO19" s="20">
        <f t="shared" si="21"/>
        <v>549.83082044295475</v>
      </c>
      <c r="NP19" s="20">
        <f t="shared" si="21"/>
        <v>544.33251223852517</v>
      </c>
      <c r="NQ19" s="20">
        <f t="shared" si="21"/>
        <v>538.88918711613996</v>
      </c>
      <c r="NR19" s="20">
        <f t="shared" si="21"/>
        <v>533.50029524497859</v>
      </c>
      <c r="NS19" s="20">
        <f t="shared" si="21"/>
        <v>528.16529229252876</v>
      </c>
      <c r="NT19" s="20">
        <f t="shared" si="21"/>
        <v>522.88363936960343</v>
      </c>
      <c r="NU19" s="20">
        <f t="shared" si="21"/>
        <v>517.65480297590739</v>
      </c>
      <c r="NV19" s="20">
        <f t="shared" si="21"/>
        <v>512.47825494614835</v>
      </c>
      <c r="NW19" s="20">
        <f t="shared" si="21"/>
        <v>507.35347239668687</v>
      </c>
      <c r="NX19" s="20">
        <f t="shared" si="21"/>
        <v>502.27993767272</v>
      </c>
      <c r="NY19" s="20">
        <f t="shared" si="21"/>
        <v>497.25713829599277</v>
      </c>
      <c r="NZ19" s="20">
        <f t="shared" si="21"/>
        <v>492.28456691303285</v>
      </c>
      <c r="OA19" s="20">
        <f t="shared" si="21"/>
        <v>487.36172124390254</v>
      </c>
      <c r="OB19" s="20">
        <f t="shared" si="21"/>
        <v>482.48810403146348</v>
      </c>
      <c r="OC19" s="20">
        <f t="shared" si="21"/>
        <v>477.66322299114881</v>
      </c>
      <c r="OD19" s="20">
        <f t="shared" si="21"/>
        <v>472.8865907612373</v>
      </c>
      <c r="OE19" s="20">
        <f t="shared" si="21"/>
        <v>468.15772485362493</v>
      </c>
      <c r="OF19" s="20">
        <f t="shared" si="21"/>
        <v>463.47614760508867</v>
      </c>
      <c r="OG19" s="20">
        <f t="shared" si="21"/>
        <v>458.8413861290378</v>
      </c>
      <c r="OH19" s="20">
        <f t="shared" si="21"/>
        <v>454.2529722677474</v>
      </c>
      <c r="OI19" s="20">
        <f t="shared" si="21"/>
        <v>449.7104425450699</v>
      </c>
      <c r="OJ19" s="20">
        <f t="shared" si="21"/>
        <v>445.21333811961921</v>
      </c>
      <c r="OK19" s="20">
        <f t="shared" si="21"/>
        <v>440.76120473842303</v>
      </c>
      <c r="OL19" s="20">
        <f t="shared" si="21"/>
        <v>436.35359269103878</v>
      </c>
      <c r="OM19" s="20">
        <f t="shared" si="21"/>
        <v>431.99005676412838</v>
      </c>
      <c r="ON19" s="20">
        <f t="shared" si="21"/>
        <v>427.67015619648708</v>
      </c>
      <c r="OO19" s="20">
        <f t="shared" si="21"/>
        <v>423.39345463452219</v>
      </c>
      <c r="OP19" s="20">
        <f t="shared" si="21"/>
        <v>419.15952008817698</v>
      </c>
      <c r="OQ19" s="20">
        <f t="shared" si="21"/>
        <v>414.96792488729523</v>
      </c>
      <c r="OR19" s="20">
        <f t="shared" si="21"/>
        <v>410.8182456384223</v>
      </c>
      <c r="OS19" s="20">
        <f t="shared" si="21"/>
        <v>406.71006318203808</v>
      </c>
      <c r="OT19" s="20">
        <f t="shared" si="21"/>
        <v>402.6429625502177</v>
      </c>
      <c r="OU19" s="20">
        <f t="shared" si="21"/>
        <v>398.6165329247155</v>
      </c>
      <c r="OV19" s="20">
        <f t="shared" si="21"/>
        <v>394.63036759546833</v>
      </c>
      <c r="OW19" s="20">
        <f t="shared" si="21"/>
        <v>390.68406391951362</v>
      </c>
      <c r="OX19" s="20">
        <f t="shared" si="21"/>
        <v>386.77722328031848</v>
      </c>
      <c r="OY19" s="20">
        <f t="shared" si="21"/>
        <v>382.90945104751529</v>
      </c>
      <c r="OZ19" s="20">
        <f t="shared" si="21"/>
        <v>379.08035653704013</v>
      </c>
      <c r="PA19" s="20">
        <f t="shared" si="21"/>
        <v>375.28955297166971</v>
      </c>
      <c r="PB19" s="20">
        <f t="shared" si="21"/>
        <v>371.53665744195303</v>
      </c>
      <c r="PC19" s="20">
        <f t="shared" si="21"/>
        <v>367.82129086753349</v>
      </c>
      <c r="PD19" s="20">
        <f t="shared" si="21"/>
        <v>364.14307795885816</v>
      </c>
      <c r="PE19" s="20">
        <f t="shared" si="21"/>
        <v>360.50164717926958</v>
      </c>
      <c r="PF19" s="20">
        <f t="shared" si="21"/>
        <v>356.8966307074769</v>
      </c>
      <c r="PG19" s="20">
        <f t="shared" si="21"/>
        <v>353.32766440040211</v>
      </c>
      <c r="PH19" s="20">
        <f t="shared" si="21"/>
        <v>349.79438775639807</v>
      </c>
      <c r="PI19" s="20">
        <f t="shared" si="21"/>
        <v>346.29644387883405</v>
      </c>
      <c r="PJ19" s="20">
        <f t="shared" ref="PJ19:RU19" si="22">PI19*(1+$AP$26)</f>
        <v>342.83347944004572</v>
      </c>
      <c r="PK19" s="20">
        <f t="shared" si="22"/>
        <v>339.40514464564524</v>
      </c>
      <c r="PL19" s="20">
        <f t="shared" si="22"/>
        <v>336.01109319918879</v>
      </c>
      <c r="PM19" s="20">
        <f t="shared" si="22"/>
        <v>332.65098226719692</v>
      </c>
      <c r="PN19" s="20">
        <f t="shared" si="22"/>
        <v>329.32447244452493</v>
      </c>
      <c r="PO19" s="20">
        <f t="shared" si="22"/>
        <v>326.0312277200797</v>
      </c>
      <c r="PP19" s="20">
        <f t="shared" si="22"/>
        <v>322.7709154428789</v>
      </c>
      <c r="PQ19" s="20">
        <f t="shared" si="22"/>
        <v>319.54320628845011</v>
      </c>
      <c r="PR19" s="20">
        <f t="shared" si="22"/>
        <v>316.34777422556562</v>
      </c>
      <c r="PS19" s="20">
        <f t="shared" si="22"/>
        <v>313.18429648330994</v>
      </c>
      <c r="PT19" s="20">
        <f t="shared" si="22"/>
        <v>310.05245351847685</v>
      </c>
      <c r="PU19" s="20">
        <f t="shared" si="22"/>
        <v>306.95192898329208</v>
      </c>
      <c r="PV19" s="20">
        <f t="shared" si="22"/>
        <v>303.88240969345918</v>
      </c>
      <c r="PW19" s="20">
        <f t="shared" si="22"/>
        <v>300.84358559652458</v>
      </c>
      <c r="PX19" s="20">
        <f t="shared" si="22"/>
        <v>297.8351497405593</v>
      </c>
      <c r="PY19" s="20">
        <f t="shared" si="22"/>
        <v>294.85679824315372</v>
      </c>
      <c r="PZ19" s="20">
        <f t="shared" si="22"/>
        <v>291.90823026072218</v>
      </c>
      <c r="QA19" s="20">
        <f t="shared" si="22"/>
        <v>288.98914795811493</v>
      </c>
      <c r="QB19" s="20">
        <f t="shared" si="22"/>
        <v>286.09925647853379</v>
      </c>
      <c r="QC19" s="20">
        <f t="shared" si="22"/>
        <v>283.23826391374843</v>
      </c>
      <c r="QD19" s="20">
        <f t="shared" si="22"/>
        <v>280.40588127461092</v>
      </c>
      <c r="QE19" s="20">
        <f t="shared" si="22"/>
        <v>277.6018224618648</v>
      </c>
      <c r="QF19" s="20">
        <f t="shared" si="22"/>
        <v>274.82580423724613</v>
      </c>
      <c r="QG19" s="20">
        <f t="shared" si="22"/>
        <v>272.07754619487366</v>
      </c>
      <c r="QH19" s="20">
        <f t="shared" si="22"/>
        <v>269.35677073292493</v>
      </c>
      <c r="QI19" s="20">
        <f t="shared" si="22"/>
        <v>266.66320302559569</v>
      </c>
      <c r="QJ19" s="20">
        <f t="shared" si="22"/>
        <v>263.99657099533971</v>
      </c>
      <c r="QK19" s="20">
        <f t="shared" si="22"/>
        <v>261.35660528538631</v>
      </c>
      <c r="QL19" s="20">
        <f t="shared" si="22"/>
        <v>258.74303923253245</v>
      </c>
      <c r="QM19" s="20">
        <f t="shared" si="22"/>
        <v>256.15560884020715</v>
      </c>
      <c r="QN19" s="20">
        <f t="shared" si="22"/>
        <v>253.59405275180507</v>
      </c>
      <c r="QO19" s="20">
        <f t="shared" si="22"/>
        <v>251.05811222428702</v>
      </c>
      <c r="QP19" s="20">
        <f t="shared" si="22"/>
        <v>248.54753110204413</v>
      </c>
      <c r="QQ19" s="20">
        <f t="shared" si="22"/>
        <v>246.06205579102368</v>
      </c>
      <c r="QR19" s="20">
        <f t="shared" si="22"/>
        <v>243.60143523311345</v>
      </c>
      <c r="QS19" s="20">
        <f t="shared" si="22"/>
        <v>241.16542088078231</v>
      </c>
      <c r="QT19" s="20">
        <f t="shared" si="22"/>
        <v>238.75376667197449</v>
      </c>
      <c r="QU19" s="20">
        <f t="shared" si="22"/>
        <v>236.36622900525475</v>
      </c>
      <c r="QV19" s="20">
        <f t="shared" si="22"/>
        <v>234.00256671520219</v>
      </c>
      <c r="QW19" s="20">
        <f t="shared" si="22"/>
        <v>231.66254104805017</v>
      </c>
      <c r="QX19" s="20">
        <f t="shared" si="22"/>
        <v>229.34591563756968</v>
      </c>
      <c r="QY19" s="20">
        <f t="shared" si="22"/>
        <v>227.05245648119399</v>
      </c>
      <c r="QZ19" s="20">
        <f t="shared" si="22"/>
        <v>224.78193191638204</v>
      </c>
      <c r="RA19" s="20">
        <f t="shared" si="22"/>
        <v>222.53411259721821</v>
      </c>
      <c r="RB19" s="20">
        <f t="shared" si="22"/>
        <v>220.30877147124602</v>
      </c>
      <c r="RC19" s="20">
        <f t="shared" si="22"/>
        <v>218.10568375653355</v>
      </c>
      <c r="RD19" s="20">
        <f t="shared" si="22"/>
        <v>215.92462691896822</v>
      </c>
      <c r="RE19" s="20">
        <f t="shared" si="22"/>
        <v>213.76538064977854</v>
      </c>
      <c r="RF19" s="20">
        <f t="shared" si="22"/>
        <v>211.62772684328075</v>
      </c>
      <c r="RG19" s="20">
        <f t="shared" si="22"/>
        <v>209.51144957484794</v>
      </c>
      <c r="RH19" s="20">
        <f t="shared" si="22"/>
        <v>207.41633507909947</v>
      </c>
      <c r="RI19" s="20">
        <f t="shared" si="22"/>
        <v>205.34217172830847</v>
      </c>
      <c r="RJ19" s="20">
        <f t="shared" si="22"/>
        <v>203.28875001102537</v>
      </c>
      <c r="RK19" s="20">
        <f t="shared" si="22"/>
        <v>201.25586251091511</v>
      </c>
      <c r="RL19" s="20">
        <f t="shared" si="22"/>
        <v>199.24330388580594</v>
      </c>
      <c r="RM19" s="20">
        <f t="shared" si="22"/>
        <v>197.25087084694789</v>
      </c>
      <c r="RN19" s="20">
        <f t="shared" si="22"/>
        <v>195.2783621384784</v>
      </c>
      <c r="RO19" s="20">
        <f t="shared" si="22"/>
        <v>193.32557851709362</v>
      </c>
      <c r="RP19" s="20">
        <f t="shared" si="22"/>
        <v>191.39232273192269</v>
      </c>
      <c r="RQ19" s="20">
        <f t="shared" si="22"/>
        <v>189.47839950460346</v>
      </c>
      <c r="RR19" s="20">
        <f t="shared" si="22"/>
        <v>187.58361550955743</v>
      </c>
      <c r="RS19" s="20">
        <f t="shared" si="22"/>
        <v>185.70777935446185</v>
      </c>
      <c r="RT19" s="20">
        <f t="shared" si="22"/>
        <v>183.85070156091723</v>
      </c>
      <c r="RU19" s="20">
        <f t="shared" si="22"/>
        <v>182.01219454530806</v>
      </c>
      <c r="RV19" s="20">
        <f t="shared" ref="RV19:TP19" si="23">RU19*(1+$AP$26)</f>
        <v>180.19207259985498</v>
      </c>
      <c r="RW19" s="20">
        <f t="shared" si="23"/>
        <v>178.39015187385644</v>
      </c>
      <c r="RX19" s="20">
        <f t="shared" si="23"/>
        <v>176.60625035511788</v>
      </c>
      <c r="RY19" s="20">
        <f t="shared" si="23"/>
        <v>174.8401878515667</v>
      </c>
      <c r="RZ19" s="20">
        <f t="shared" si="23"/>
        <v>173.09178597305103</v>
      </c>
      <c r="SA19" s="20">
        <f t="shared" si="23"/>
        <v>171.36086811332052</v>
      </c>
      <c r="SB19" s="20">
        <f t="shared" si="23"/>
        <v>169.64725943218733</v>
      </c>
      <c r="SC19" s="20">
        <f t="shared" si="23"/>
        <v>167.95078683786545</v>
      </c>
      <c r="SD19" s="20">
        <f t="shared" si="23"/>
        <v>166.27127896948679</v>
      </c>
      <c r="SE19" s="20">
        <f t="shared" si="23"/>
        <v>164.60856617979192</v>
      </c>
      <c r="SF19" s="20">
        <f t="shared" si="23"/>
        <v>162.96248051799401</v>
      </c>
      <c r="SG19" s="20">
        <f t="shared" si="23"/>
        <v>161.33285571281408</v>
      </c>
      <c r="SH19" s="20">
        <f t="shared" si="23"/>
        <v>159.71952715568594</v>
      </c>
      <c r="SI19" s="20">
        <f t="shared" si="23"/>
        <v>158.12233188412907</v>
      </c>
      <c r="SJ19" s="20">
        <f t="shared" si="23"/>
        <v>156.54110856528777</v>
      </c>
      <c r="SK19" s="20">
        <f t="shared" si="23"/>
        <v>154.9756974796349</v>
      </c>
      <c r="SL19" s="20">
        <f t="shared" si="23"/>
        <v>153.42594050483856</v>
      </c>
      <c r="SM19" s="20">
        <f t="shared" si="23"/>
        <v>151.89168109979019</v>
      </c>
      <c r="SN19" s="20">
        <f t="shared" si="23"/>
        <v>150.3727642887923</v>
      </c>
      <c r="SO19" s="20">
        <f t="shared" si="23"/>
        <v>148.86903664590437</v>
      </c>
      <c r="SP19" s="20">
        <f t="shared" si="23"/>
        <v>147.38034627944532</v>
      </c>
      <c r="SQ19" s="20">
        <f t="shared" si="23"/>
        <v>145.90654281665087</v>
      </c>
      <c r="SR19" s="20">
        <f t="shared" si="23"/>
        <v>144.44747738848437</v>
      </c>
      <c r="SS19" s="20">
        <f t="shared" si="23"/>
        <v>143.00300261459952</v>
      </c>
      <c r="ST19" s="20">
        <f t="shared" si="23"/>
        <v>141.57297258845352</v>
      </c>
      <c r="SU19" s="20">
        <f t="shared" si="23"/>
        <v>140.15724286256898</v>
      </c>
      <c r="SV19" s="20">
        <f t="shared" si="23"/>
        <v>138.75567043394329</v>
      </c>
      <c r="SW19" s="20">
        <f t="shared" si="23"/>
        <v>137.36811372960386</v>
      </c>
      <c r="SX19" s="20">
        <f t="shared" si="23"/>
        <v>135.99443259230782</v>
      </c>
      <c r="SY19" s="20">
        <f t="shared" si="23"/>
        <v>134.63448826638475</v>
      </c>
      <c r="SZ19" s="20">
        <f t="shared" si="23"/>
        <v>133.28814338372089</v>
      </c>
      <c r="TA19" s="20">
        <f t="shared" si="23"/>
        <v>131.95526194988369</v>
      </c>
      <c r="TB19" s="20">
        <f t="shared" si="23"/>
        <v>130.63570933038486</v>
      </c>
      <c r="TC19" s="20">
        <f t="shared" si="23"/>
        <v>129.329352237081</v>
      </c>
      <c r="TD19" s="20">
        <f t="shared" si="23"/>
        <v>128.03605871471018</v>
      </c>
      <c r="TE19" s="20">
        <f t="shared" si="23"/>
        <v>126.75569812756308</v>
      </c>
      <c r="TF19" s="20">
        <f t="shared" si="23"/>
        <v>125.48814114628745</v>
      </c>
      <c r="TG19" s="20">
        <f t="shared" si="23"/>
        <v>124.23325973482457</v>
      </c>
      <c r="TH19" s="20">
        <f t="shared" si="23"/>
        <v>122.99092713747632</v>
      </c>
      <c r="TI19" s="20">
        <f t="shared" si="23"/>
        <v>121.76101786610155</v>
      </c>
      <c r="TJ19" s="20">
        <f t="shared" si="23"/>
        <v>120.54340768744053</v>
      </c>
      <c r="TK19" s="20">
        <f t="shared" si="23"/>
        <v>119.33797361056612</v>
      </c>
      <c r="TL19" s="20">
        <f t="shared" si="23"/>
        <v>118.14459387446045</v>
      </c>
      <c r="TM19" s="20">
        <f t="shared" si="23"/>
        <v>116.96314793571585</v>
      </c>
      <c r="TN19" s="20">
        <f t="shared" si="23"/>
        <v>115.79351645635869</v>
      </c>
      <c r="TO19" s="20">
        <f t="shared" si="23"/>
        <v>114.63558129179511</v>
      </c>
      <c r="TP19" s="20">
        <f t="shared" si="23"/>
        <v>113.48922547887716</v>
      </c>
    </row>
    <row r="20" spans="2:536" x14ac:dyDescent="0.25">
      <c r="B20" s="4"/>
      <c r="C20" s="7"/>
      <c r="D20" s="7"/>
      <c r="E20" s="7"/>
      <c r="F20" s="4"/>
      <c r="G20" s="7"/>
      <c r="H20" s="7"/>
      <c r="I20" s="7"/>
      <c r="J20" s="4"/>
      <c r="K20" s="7"/>
      <c r="L20" s="7"/>
      <c r="M20" s="7"/>
      <c r="N20" s="7"/>
      <c r="O20" s="7"/>
      <c r="P20" s="7"/>
      <c r="Q20" s="7"/>
      <c r="R20" s="7"/>
      <c r="S20" s="7"/>
      <c r="T20" s="4"/>
      <c r="Z20" s="7"/>
      <c r="AA20" s="7"/>
      <c r="AB20" s="7"/>
      <c r="AC20" s="7"/>
    </row>
    <row r="21" spans="2:536" x14ac:dyDescent="0.25">
      <c r="B21" s="4" t="s">
        <v>31</v>
      </c>
      <c r="C21" s="8">
        <f>C19/C22</f>
        <v>0.62289562289562295</v>
      </c>
      <c r="D21" s="8">
        <f>D19/D22</f>
        <v>0.69165964616680708</v>
      </c>
      <c r="E21" s="8">
        <f>E19/E22</f>
        <v>0.3888888888888889</v>
      </c>
      <c r="F21" s="8">
        <f>F19/F22</f>
        <v>0.42676767676767674</v>
      </c>
      <c r="G21" s="8">
        <f>G19/G22</f>
        <v>9.535864978902954E-2</v>
      </c>
      <c r="H21" s="8">
        <f>H19/H22</f>
        <v>1.3319256756756757</v>
      </c>
      <c r="I21" s="8">
        <f>I19/I22</f>
        <v>0.87394957983193278</v>
      </c>
      <c r="J21" s="8">
        <f>J19/J22</f>
        <v>1.3537815126050421</v>
      </c>
      <c r="K21" s="8">
        <f>K19/K22</f>
        <v>0.96302521008403363</v>
      </c>
      <c r="L21" s="8">
        <f>L19/L22</f>
        <v>0.99915682967959529</v>
      </c>
      <c r="M21" s="8">
        <f>M19/M22</f>
        <v>0.91659646166807074</v>
      </c>
      <c r="N21" s="8">
        <f>N19/N22</f>
        <v>0.68407750631844988</v>
      </c>
      <c r="O21" s="8">
        <f>O19/O22</f>
        <v>0.46501706484641636</v>
      </c>
      <c r="P21" s="8">
        <f>P19/P22</f>
        <v>-0.21675302245250433</v>
      </c>
      <c r="Q21" s="8">
        <f>Q19/Q22</f>
        <v>1.1979256698357823</v>
      </c>
      <c r="R21" s="8">
        <f>R19/R22</f>
        <v>0.81763180639585131</v>
      </c>
      <c r="S21" s="8">
        <f>S19/S22</f>
        <v>0.84567901234567899</v>
      </c>
      <c r="T21" s="8">
        <f>T19/T22</f>
        <v>1.1113605745062833</v>
      </c>
      <c r="Z21" s="8">
        <f>Z19/Z22</f>
        <v>2.1314237573715249</v>
      </c>
      <c r="AA21" s="8">
        <f>AA19/AA22</f>
        <v>3.6571187868576245</v>
      </c>
      <c r="AB21" s="8">
        <f>AB19/AB22</f>
        <v>3.5674536256323779</v>
      </c>
      <c r="AC21" s="8">
        <f>AC19/AC22</f>
        <v>2.2677029360967187</v>
      </c>
    </row>
    <row r="22" spans="2:536" x14ac:dyDescent="0.25">
      <c r="B22" s="4" t="s">
        <v>3</v>
      </c>
      <c r="C22" s="7">
        <v>1188</v>
      </c>
      <c r="D22" s="7">
        <v>1187</v>
      </c>
      <c r="E22" s="7">
        <v>1188</v>
      </c>
      <c r="F22" s="7">
        <v>1188</v>
      </c>
      <c r="G22" s="7">
        <v>1185</v>
      </c>
      <c r="H22" s="7">
        <v>1184</v>
      </c>
      <c r="I22" s="7">
        <v>1190</v>
      </c>
      <c r="J22" s="7">
        <v>1190</v>
      </c>
      <c r="K22" s="7">
        <v>1190</v>
      </c>
      <c r="L22" s="7">
        <v>1186</v>
      </c>
      <c r="M22" s="7">
        <v>1187</v>
      </c>
      <c r="N22" s="7">
        <v>1187</v>
      </c>
      <c r="O22" s="7">
        <v>1172</v>
      </c>
      <c r="P22" s="7">
        <v>1158</v>
      </c>
      <c r="Q22" s="7">
        <v>1157</v>
      </c>
      <c r="R22" s="7">
        <v>1157</v>
      </c>
      <c r="S22" s="7">
        <v>1134</v>
      </c>
      <c r="T22" s="7">
        <v>1114</v>
      </c>
      <c r="Z22" s="7">
        <v>1187</v>
      </c>
      <c r="AA22" s="7">
        <v>1187</v>
      </c>
      <c r="AB22" s="7">
        <v>1186</v>
      </c>
      <c r="AC22" s="7">
        <v>1158</v>
      </c>
    </row>
    <row r="24" spans="2:536" x14ac:dyDescent="0.25">
      <c r="J24" s="2"/>
      <c r="N24" s="2"/>
    </row>
    <row r="25" spans="2:536" x14ac:dyDescent="0.25">
      <c r="B25" s="4" t="s">
        <v>56</v>
      </c>
      <c r="C25" s="4"/>
      <c r="D25" s="4"/>
      <c r="E25" s="4"/>
      <c r="F25" s="4"/>
      <c r="G25" s="12">
        <f t="shared" ref="G25:R25" si="24">G3/C3-1</f>
        <v>0.18003987813637834</v>
      </c>
      <c r="H25" s="12">
        <f t="shared" si="24"/>
        <v>0.28644863337568682</v>
      </c>
      <c r="I25" s="12">
        <f t="shared" si="24"/>
        <v>0.3807074494878826</v>
      </c>
      <c r="J25" s="12">
        <f t="shared" si="24"/>
        <v>0.38950071212212389</v>
      </c>
      <c r="K25" s="12">
        <f t="shared" si="24"/>
        <v>0.49788263445402414</v>
      </c>
      <c r="L25" s="12">
        <f t="shared" si="24"/>
        <v>0.40256436853665023</v>
      </c>
      <c r="M25" s="12">
        <f t="shared" si="24"/>
        <v>0.2562679627550255</v>
      </c>
      <c r="N25" s="12">
        <f t="shared" si="24"/>
        <v>0.22542155107697637</v>
      </c>
      <c r="O25" s="12">
        <f t="shared" si="24"/>
        <v>0.13149201077608108</v>
      </c>
      <c r="P25" s="12">
        <f t="shared" si="24"/>
        <v>9.2603668261562966E-2</v>
      </c>
      <c r="Q25" s="12">
        <f t="shared" si="24"/>
        <v>8.7325352521699928E-2</v>
      </c>
      <c r="R25" s="12">
        <f t="shared" si="24"/>
        <v>5.2566783494831126E-2</v>
      </c>
      <c r="S25" s="12">
        <f>S3/O3-1</f>
        <v>9.7612553060396845E-2</v>
      </c>
    </row>
    <row r="26" spans="2:536" x14ac:dyDescent="0.25">
      <c r="B26" s="9" t="s">
        <v>45</v>
      </c>
      <c r="C26" s="10"/>
      <c r="D26" s="10"/>
      <c r="E26" s="10"/>
      <c r="F26" s="10"/>
      <c r="G26" s="17">
        <f>G6/C6-1</f>
        <v>0.118701550387597</v>
      </c>
      <c r="H26" s="17">
        <f t="shared" ref="H26:T26" si="25">H6/D6-1</f>
        <v>0.22206736353077816</v>
      </c>
      <c r="I26" s="17">
        <f t="shared" si="25"/>
        <v>0.24691640018273175</v>
      </c>
      <c r="J26" s="17">
        <f t="shared" si="25"/>
        <v>0.23281596452328168</v>
      </c>
      <c r="K26" s="17">
        <f t="shared" si="25"/>
        <v>0.30640970116933741</v>
      </c>
      <c r="L26" s="17">
        <f t="shared" si="25"/>
        <v>0.18570613951720216</v>
      </c>
      <c r="M26" s="17">
        <f t="shared" si="25"/>
        <v>0.13244183916468222</v>
      </c>
      <c r="N26" s="17">
        <f t="shared" si="25"/>
        <v>0.13113145846958796</v>
      </c>
      <c r="O26" s="17">
        <f t="shared" si="25"/>
        <v>7.458975634012921E-2</v>
      </c>
      <c r="P26" s="17">
        <f t="shared" si="25"/>
        <v>9.105482526450781E-2</v>
      </c>
      <c r="Q26" s="17">
        <f t="shared" si="25"/>
        <v>0.10740860562924626</v>
      </c>
      <c r="R26" s="17">
        <f t="shared" si="25"/>
        <v>6.7215958369470918E-2</v>
      </c>
      <c r="S26" s="17">
        <f t="shared" si="25"/>
        <v>8.5917013728212144E-2</v>
      </c>
      <c r="T26" s="17">
        <f t="shared" si="25"/>
        <v>0.10161622098148682</v>
      </c>
      <c r="AA26" s="19">
        <f>AA6/Z6-1</f>
        <v>0.20717983344586988</v>
      </c>
      <c r="AB26" s="19">
        <f>AB6/AA6-1</f>
        <v>0.18257667567819524</v>
      </c>
      <c r="AC26" s="19">
        <f>AC6/AB6-1</f>
        <v>8.4624177210200546E-2</v>
      </c>
      <c r="AD26" s="19">
        <f t="shared" ref="AD26:AM26" si="26">AD6/AC6-1</f>
        <v>0.14999999999999991</v>
      </c>
      <c r="AE26" s="19">
        <f t="shared" si="26"/>
        <v>0.14999999999999991</v>
      </c>
      <c r="AF26" s="19">
        <f t="shared" si="26"/>
        <v>0.14999999999999991</v>
      </c>
      <c r="AG26" s="19">
        <f t="shared" si="26"/>
        <v>0.14999999999999991</v>
      </c>
      <c r="AH26" s="19">
        <f t="shared" si="26"/>
        <v>0.14999999999999991</v>
      </c>
      <c r="AI26" s="19">
        <f t="shared" si="26"/>
        <v>0.14999999999999991</v>
      </c>
      <c r="AJ26" s="19">
        <f t="shared" si="26"/>
        <v>0.14999999999999969</v>
      </c>
      <c r="AK26" s="19">
        <f t="shared" si="26"/>
        <v>0.14999999999999991</v>
      </c>
      <c r="AL26" s="19">
        <f t="shared" si="26"/>
        <v>0.14999999999999991</v>
      </c>
      <c r="AM26" s="19">
        <f t="shared" si="26"/>
        <v>0.14999999999999991</v>
      </c>
      <c r="AO26" t="s">
        <v>57</v>
      </c>
      <c r="AP26" s="19">
        <v>-0.01</v>
      </c>
    </row>
    <row r="27" spans="2:536" x14ac:dyDescent="0.25">
      <c r="B27" s="4" t="s">
        <v>38</v>
      </c>
      <c r="C27" s="6">
        <f>C9/C6</f>
        <v>0.54215116279069764</v>
      </c>
      <c r="D27" s="6">
        <f t="shared" ref="D27:S27" si="27">D9/D6</f>
        <v>0.54819976771196288</v>
      </c>
      <c r="E27" s="6">
        <f t="shared" si="27"/>
        <v>0.5338053905893102</v>
      </c>
      <c r="F27" s="6">
        <f t="shared" si="27"/>
        <v>0.53759322717194113</v>
      </c>
      <c r="G27" s="6">
        <f t="shared" si="27"/>
        <v>0.49545257687310523</v>
      </c>
      <c r="H27" s="6">
        <f t="shared" si="27"/>
        <v>0.56605208135335483</v>
      </c>
      <c r="I27" s="6">
        <f t="shared" si="27"/>
        <v>0.56658728704891004</v>
      </c>
      <c r="J27" s="6">
        <f t="shared" si="27"/>
        <v>0.55918901242642249</v>
      </c>
      <c r="K27" s="6">
        <f t="shared" si="27"/>
        <v>0.5776562241007791</v>
      </c>
      <c r="L27" s="6">
        <f t="shared" si="27"/>
        <v>0.56829111894838091</v>
      </c>
      <c r="M27" s="6">
        <f t="shared" si="27"/>
        <v>0.54189582659333546</v>
      </c>
      <c r="N27" s="6">
        <f t="shared" si="27"/>
        <v>0.52269442035270308</v>
      </c>
      <c r="O27" s="6">
        <f t="shared" si="27"/>
        <v>0.5085608514576585</v>
      </c>
      <c r="P27" s="6">
        <f t="shared" si="27"/>
        <v>0.48692330296796943</v>
      </c>
      <c r="Q27" s="6">
        <f t="shared" si="27"/>
        <v>0.50993280747881975</v>
      </c>
      <c r="R27" s="6">
        <f t="shared" si="27"/>
        <v>0.49722335094135173</v>
      </c>
      <c r="S27" s="6">
        <f t="shared" si="27"/>
        <v>0.47088068181818182</v>
      </c>
      <c r="T27" s="6">
        <f t="shared" ref="T27" si="28">T9/T6</f>
        <v>0.49</v>
      </c>
      <c r="Z27" s="19">
        <f>Z9/Z6</f>
        <v>0.54028809363042984</v>
      </c>
      <c r="AA27" s="19">
        <f>AA9/AA6</f>
        <v>0.54903514496131256</v>
      </c>
      <c r="AB27" s="19">
        <f>AB9/AB6</f>
        <v>0.55165346261479642</v>
      </c>
      <c r="AC27" s="19">
        <f>AC9/AC6</f>
        <v>0.50050875790391747</v>
      </c>
      <c r="AD27" s="19">
        <f t="shared" ref="AD27:AM27" si="29">AD9/AD6</f>
        <v>0.5</v>
      </c>
      <c r="AE27" s="19">
        <f t="shared" si="29"/>
        <v>0.5</v>
      </c>
      <c r="AF27" s="19">
        <f t="shared" si="29"/>
        <v>0.5</v>
      </c>
      <c r="AG27" s="19">
        <f t="shared" si="29"/>
        <v>0.5</v>
      </c>
      <c r="AH27" s="19">
        <f t="shared" si="29"/>
        <v>0.5</v>
      </c>
      <c r="AI27" s="19">
        <f t="shared" si="29"/>
        <v>0.5</v>
      </c>
      <c r="AJ27" s="19">
        <f t="shared" si="29"/>
        <v>0.5</v>
      </c>
      <c r="AK27" s="19">
        <f t="shared" si="29"/>
        <v>0.5</v>
      </c>
      <c r="AL27" s="19">
        <f t="shared" si="29"/>
        <v>0.5</v>
      </c>
      <c r="AM27" s="19">
        <f t="shared" si="29"/>
        <v>0.5</v>
      </c>
      <c r="AO27" t="s">
        <v>58</v>
      </c>
      <c r="AP27" s="21">
        <v>8.5000000000000006E-2</v>
      </c>
    </row>
    <row r="28" spans="2:536" x14ac:dyDescent="0.25">
      <c r="B28" s="4" t="s">
        <v>46</v>
      </c>
      <c r="C28" s="6">
        <f>C15/C6</f>
        <v>0.1431686046511628</v>
      </c>
      <c r="D28" s="6">
        <f t="shared" ref="D28:S28" si="30">D15/D6</f>
        <v>0.16329849012775843</v>
      </c>
      <c r="E28" s="6">
        <f t="shared" si="30"/>
        <v>0.15920511649154864</v>
      </c>
      <c r="F28" s="6">
        <f t="shared" si="30"/>
        <v>0.16105623866156016</v>
      </c>
      <c r="G28" s="6">
        <f t="shared" si="30"/>
        <v>9.2464270246860117E-2</v>
      </c>
      <c r="H28" s="6">
        <f t="shared" si="30"/>
        <v>0.18969777608819616</v>
      </c>
      <c r="I28" s="6">
        <f t="shared" si="30"/>
        <v>0.1824509983513464</v>
      </c>
      <c r="J28" s="6">
        <f t="shared" si="30"/>
        <v>0.1646500981033355</v>
      </c>
      <c r="K28" s="6">
        <f t="shared" si="30"/>
        <v>0.18233051549809381</v>
      </c>
      <c r="L28" s="6">
        <f t="shared" si="30"/>
        <v>0.18082718820134658</v>
      </c>
      <c r="M28" s="6">
        <f t="shared" si="30"/>
        <v>0.16887738595923649</v>
      </c>
      <c r="N28" s="6">
        <f t="shared" si="30"/>
        <v>0.15206707140792136</v>
      </c>
      <c r="O28" s="6">
        <f t="shared" si="30"/>
        <v>0.11522443313280889</v>
      </c>
      <c r="P28" s="6">
        <f t="shared" si="30"/>
        <v>0.12547751983543931</v>
      </c>
      <c r="Q28" s="6">
        <f t="shared" si="30"/>
        <v>0.17148699970785861</v>
      </c>
      <c r="R28" s="6">
        <f t="shared" si="30"/>
        <v>0.1718813490451036</v>
      </c>
      <c r="S28" s="6">
        <f t="shared" si="30"/>
        <v>0.16519886363636363</v>
      </c>
      <c r="T28" s="6">
        <f t="shared" ref="T28" si="31">T15/T6</f>
        <v>0.20137430644472895</v>
      </c>
      <c r="Z28" s="19">
        <f t="shared" ref="Z28:AC28" si="32">Z15/Z6</f>
        <v>0.15698852126941257</v>
      </c>
      <c r="AA28" s="19">
        <f t="shared" si="32"/>
        <v>0.15978372331499954</v>
      </c>
      <c r="AB28" s="19">
        <f t="shared" si="32"/>
        <v>0.1704308068266919</v>
      </c>
      <c r="AC28" s="19">
        <f>AC15/AC6</f>
        <v>0.14695835453157932</v>
      </c>
      <c r="AD28" s="19">
        <f t="shared" ref="AD28:AM28" si="33">AD15/AD6</f>
        <v>0.16</v>
      </c>
      <c r="AE28" s="19">
        <f t="shared" si="33"/>
        <v>0.16</v>
      </c>
      <c r="AF28" s="19">
        <f t="shared" si="33"/>
        <v>0.16</v>
      </c>
      <c r="AG28" s="19">
        <f t="shared" si="33"/>
        <v>0.16</v>
      </c>
      <c r="AH28" s="19">
        <f t="shared" si="33"/>
        <v>0.16</v>
      </c>
      <c r="AI28" s="19">
        <f t="shared" si="33"/>
        <v>0.16</v>
      </c>
      <c r="AJ28" s="19">
        <f t="shared" si="33"/>
        <v>0.16</v>
      </c>
      <c r="AK28" s="19">
        <f t="shared" si="33"/>
        <v>0.16</v>
      </c>
      <c r="AL28" s="19">
        <f t="shared" si="33"/>
        <v>0.16</v>
      </c>
      <c r="AM28" s="19">
        <f t="shared" si="33"/>
        <v>0.16</v>
      </c>
      <c r="AO28" t="s">
        <v>59</v>
      </c>
      <c r="AP28" s="19">
        <v>0.03</v>
      </c>
    </row>
    <row r="29" spans="2:536" x14ac:dyDescent="0.25">
      <c r="B29" s="4" t="s">
        <v>47</v>
      </c>
      <c r="C29" s="6">
        <f>C18/C17</f>
        <v>6.3291139240506333E-2</v>
      </c>
      <c r="D29" s="6">
        <f t="shared" ref="D29:S29" si="34">D18/D17</f>
        <v>0.1275239107332625</v>
      </c>
      <c r="E29" s="6">
        <f t="shared" si="34"/>
        <v>4.5454545454545456E-2</v>
      </c>
      <c r="F29" s="6">
        <f t="shared" si="34"/>
        <v>0.40632318501170961</v>
      </c>
      <c r="G29" s="6">
        <f t="shared" si="34"/>
        <v>0.61301369863013699</v>
      </c>
      <c r="H29" s="6">
        <f t="shared" si="34"/>
        <v>0.14572047670639221</v>
      </c>
      <c r="I29" s="6">
        <f t="shared" si="34"/>
        <v>0.10576096302665521</v>
      </c>
      <c r="J29" s="6">
        <f t="shared" si="34"/>
        <v>0.15344193378875459</v>
      </c>
      <c r="K29" s="6">
        <f t="shared" si="34"/>
        <v>-0.24429967426710097</v>
      </c>
      <c r="L29" s="6">
        <f t="shared" si="34"/>
        <v>0.12675018422991893</v>
      </c>
      <c r="M29" s="6">
        <f t="shared" si="34"/>
        <v>6.6895368782161235E-2</v>
      </c>
      <c r="N29" s="6">
        <f t="shared" si="34"/>
        <v>-0.13249651324965134</v>
      </c>
      <c r="O29" s="6">
        <f t="shared" si="34"/>
        <v>0.18045112781954886</v>
      </c>
      <c r="P29" s="6">
        <f t="shared" si="34"/>
        <v>2.8057553956834531</v>
      </c>
      <c r="Q29" s="6">
        <f t="shared" si="34"/>
        <v>0.15177478580171358</v>
      </c>
      <c r="R29" s="6">
        <f t="shared" si="34"/>
        <v>0.16651982378854627</v>
      </c>
      <c r="S29" s="6">
        <f t="shared" si="34"/>
        <v>0.22536348949919224</v>
      </c>
      <c r="T29" s="6">
        <f t="shared" ref="T29" si="35">T18/T17</f>
        <v>0.18</v>
      </c>
      <c r="Z29" s="19">
        <f t="shared" ref="Z29:AC29" si="36">Z18/Z17</f>
        <v>0.17562724014336917</v>
      </c>
      <c r="AA29" s="19">
        <f t="shared" si="36"/>
        <v>0.16583397386625673</v>
      </c>
      <c r="AB29" s="19">
        <f t="shared" si="36"/>
        <v>-1.6822879115597211E-2</v>
      </c>
      <c r="AC29" s="19">
        <f>AC18/AC17</f>
        <v>0.26504338091239854</v>
      </c>
      <c r="AD29" s="19">
        <f t="shared" ref="AD29:AM29" si="37">AD18/AD17</f>
        <v>0.19</v>
      </c>
      <c r="AE29" s="19">
        <f t="shared" si="37"/>
        <v>0.19</v>
      </c>
      <c r="AF29" s="19">
        <f t="shared" si="37"/>
        <v>0.19</v>
      </c>
      <c r="AG29" s="19">
        <f t="shared" si="37"/>
        <v>0.19</v>
      </c>
      <c r="AH29" s="19">
        <f t="shared" si="37"/>
        <v>0.19</v>
      </c>
      <c r="AI29" s="19">
        <f t="shared" si="37"/>
        <v>0.19</v>
      </c>
      <c r="AJ29" s="19">
        <f t="shared" si="37"/>
        <v>0.19</v>
      </c>
      <c r="AK29" s="19">
        <f t="shared" si="37"/>
        <v>0.19</v>
      </c>
      <c r="AL29" s="19">
        <f t="shared" si="37"/>
        <v>0.19</v>
      </c>
      <c r="AM29" s="19">
        <f t="shared" si="37"/>
        <v>0.19</v>
      </c>
      <c r="AO29" t="s">
        <v>60</v>
      </c>
      <c r="AP29" s="22">
        <f>NPV(AP27,AD19:TP19)</f>
        <v>127047.83524735793</v>
      </c>
    </row>
    <row r="30" spans="2:536" x14ac:dyDescent="0.25">
      <c r="AO30" t="s">
        <v>61</v>
      </c>
      <c r="AP30" s="23">
        <f>AP29/Main!K2</f>
        <v>113.94424685861698</v>
      </c>
    </row>
    <row r="32" spans="2:536" x14ac:dyDescent="0.25">
      <c r="B32" s="4" t="s">
        <v>48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7">
        <v>5469</v>
      </c>
      <c r="S32" s="7">
        <f>S33-10481</f>
        <v>4811</v>
      </c>
      <c r="T32" s="4"/>
    </row>
    <row r="33" spans="2:20" x14ac:dyDescent="0.25">
      <c r="B33" s="4" t="s">
        <v>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7">
        <v>15886</v>
      </c>
      <c r="S33" s="7">
        <f>7101+3559+4632</f>
        <v>15292</v>
      </c>
      <c r="T33" s="4"/>
    </row>
    <row r="34" spans="2:20" x14ac:dyDescent="0.25">
      <c r="B34" s="4" t="s">
        <v>49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7">
        <v>963</v>
      </c>
      <c r="S34" s="7">
        <v>967</v>
      </c>
    </row>
    <row r="35" spans="2:20" x14ac:dyDescent="0.25">
      <c r="B35" s="4" t="s">
        <v>50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7">
        <v>7431</v>
      </c>
      <c r="S35" s="7">
        <v>7495</v>
      </c>
    </row>
    <row r="36" spans="2:20" x14ac:dyDescent="0.25">
      <c r="B36" s="4" t="s">
        <v>51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7">
        <v>36357</v>
      </c>
      <c r="S36" s="7">
        <v>35276</v>
      </c>
    </row>
    <row r="37" spans="2:20" x14ac:dyDescent="0.25">
      <c r="B37" s="4" t="s">
        <v>52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7">
        <v>1898</v>
      </c>
      <c r="S37" s="7">
        <v>2162</v>
      </c>
    </row>
    <row r="38" spans="2:20" x14ac:dyDescent="0.25">
      <c r="B38" s="4" t="s">
        <v>53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7">
        <v>1730</v>
      </c>
      <c r="S38" s="7">
        <v>1633</v>
      </c>
    </row>
    <row r="39" spans="2:20" x14ac:dyDescent="0.25">
      <c r="B39" s="4" t="s">
        <v>54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7">
        <v>11997</v>
      </c>
      <c r="S39" s="7">
        <f>11195+730</f>
        <v>11925</v>
      </c>
    </row>
    <row r="40" spans="2:20" x14ac:dyDescent="0.25">
      <c r="B40" s="4" t="s">
        <v>29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7">
        <v>2455</v>
      </c>
      <c r="S40" s="7">
        <v>2436</v>
      </c>
    </row>
    <row r="41" spans="2:20" x14ac:dyDescent="0.25">
      <c r="B41" s="4" t="s">
        <v>55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7">
        <v>78717</v>
      </c>
      <c r="S41" s="7">
        <f>SUM(S33:S40)</f>
        <v>77186</v>
      </c>
    </row>
  </sheetData>
  <hyperlinks>
    <hyperlink ref="A1" location="Main!A1" display="Main" xr:uid="{0CB5A7FE-BD93-4535-B5C3-EA860DB461B4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Jacob Garza</cp:lastModifiedBy>
  <cp:revision/>
  <dcterms:created xsi:type="dcterms:W3CDTF">2023-05-28T19:38:16Z</dcterms:created>
  <dcterms:modified xsi:type="dcterms:W3CDTF">2023-05-28T22:02:40Z</dcterms:modified>
  <cp:category/>
  <cp:contentStatus/>
</cp:coreProperties>
</file>