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eiti\OneDrive\Documents\WeChat Files\wxid_2qktvd65dwro11\FileStorage\File\2022-08\"/>
    </mc:Choice>
  </mc:AlternateContent>
  <xr:revisionPtr revIDLastSave="0" documentId="13_ncr:1_{A675186C-7C84-4747-A3A2-038A48BC2A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ptimization0" sheetId="5" r:id="rId1"/>
    <sheet name="Optimization1" sheetId="2" r:id="rId2"/>
    <sheet name="Optimization2" sheetId="3" r:id="rId3"/>
  </sheets>
  <definedNames>
    <definedName name="solver_adj" localSheetId="0" hidden="1">Optimization0!$B$15</definedName>
    <definedName name="solver_adj" localSheetId="1" hidden="1">Optimization1!$B$15,Optimization1!$B$14</definedName>
    <definedName name="solver_adj" localSheetId="2" hidden="1">Optimization2!$B$15,Optimization2!$B$16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Optimization0!$B$15</definedName>
    <definedName name="solver_lhs1" localSheetId="1" hidden="1">Optimization1!$B$15</definedName>
    <definedName name="solver_lhs1" localSheetId="2" hidden="1">Optimization2!$B$15</definedName>
    <definedName name="solver_lhs2" localSheetId="0" hidden="1">Optimization0!$B$15</definedName>
    <definedName name="solver_lhs2" localSheetId="1" hidden="1">Optimization1!$B$15</definedName>
    <definedName name="solver_lhs2" localSheetId="2" hidden="1">Optimization2!$B$15</definedName>
    <definedName name="solver_lhs3" localSheetId="2" hidden="1">Optimization2!$B$16</definedName>
    <definedName name="solver_lhs4" localSheetId="2" hidden="1">Optimization2!$B$16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Optimization0!$B$13</definedName>
    <definedName name="solver_opt" localSheetId="1" hidden="1">Optimization1!$B$13</definedName>
    <definedName name="solver_opt" localSheetId="2" hidden="1">Optimization2!$B$13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3" localSheetId="2" hidden="1">5</definedName>
    <definedName name="solver_rel4" localSheetId="2" hidden="1">4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3" localSheetId="2" hidden="1">"binary"</definedName>
    <definedName name="solver_rhs4" localSheetId="2" hidden="1">"integer"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I9YqrF0oUVO+nMIXy2V8z/8XSNw=="/>
    </ext>
  </extLst>
</workbook>
</file>

<file path=xl/calcChain.xml><?xml version="1.0" encoding="utf-8"?>
<calcChain xmlns="http://schemas.openxmlformats.org/spreadsheetml/2006/main">
  <c r="O11" i="5" l="1"/>
  <c r="G11" i="5"/>
  <c r="D11" i="5" s="1"/>
  <c r="O10" i="5"/>
  <c r="G10" i="5"/>
  <c r="D10" i="5" s="1"/>
  <c r="O9" i="5"/>
  <c r="G9" i="5"/>
  <c r="D9" i="5" s="1"/>
  <c r="O8" i="5"/>
  <c r="G8" i="5"/>
  <c r="C8" i="5" s="1"/>
  <c r="O7" i="5"/>
  <c r="G7" i="5"/>
  <c r="D7" i="5" s="1"/>
  <c r="O6" i="5"/>
  <c r="G6" i="5"/>
  <c r="D6" i="5" s="1"/>
  <c r="O5" i="5"/>
  <c r="G5" i="5"/>
  <c r="C5" i="5" s="1"/>
  <c r="O4" i="5"/>
  <c r="G4" i="5"/>
  <c r="D4" i="5" s="1"/>
  <c r="O3" i="5"/>
  <c r="G3" i="5"/>
  <c r="D3" i="5" s="1"/>
  <c r="O2" i="5"/>
  <c r="G2" i="5"/>
  <c r="C2" i="5" s="1"/>
  <c r="B23" i="2"/>
  <c r="R3" i="3"/>
  <c r="R4" i="3"/>
  <c r="R5" i="3"/>
  <c r="R6" i="3"/>
  <c r="R7" i="3"/>
  <c r="R8" i="3"/>
  <c r="R9" i="3"/>
  <c r="R10" i="3"/>
  <c r="R11" i="3"/>
  <c r="R2" i="3"/>
  <c r="C7" i="5" l="1"/>
  <c r="D2" i="5"/>
  <c r="C4" i="5"/>
  <c r="P4" i="5" s="1"/>
  <c r="D5" i="5"/>
  <c r="P5" i="5" s="1"/>
  <c r="P2" i="5"/>
  <c r="R2" i="5" s="1"/>
  <c r="C6" i="5"/>
  <c r="P6" i="5" s="1"/>
  <c r="C3" i="5"/>
  <c r="P3" i="5" s="1"/>
  <c r="D8" i="5"/>
  <c r="P8" i="5" s="1"/>
  <c r="P7" i="5"/>
  <c r="C11" i="5"/>
  <c r="C10" i="5"/>
  <c r="C9" i="5"/>
  <c r="H2" i="5" l="1"/>
  <c r="P9" i="5"/>
  <c r="R4" i="5"/>
  <c r="H4" i="5"/>
  <c r="P10" i="5"/>
  <c r="R3" i="5"/>
  <c r="H3" i="5"/>
  <c r="R5" i="5"/>
  <c r="H5" i="5"/>
  <c r="B2" i="5"/>
  <c r="T2" i="5"/>
  <c r="R8" i="5"/>
  <c r="H8" i="5"/>
  <c r="R6" i="5"/>
  <c r="H6" i="5"/>
  <c r="P11" i="5"/>
  <c r="R7" i="5"/>
  <c r="H7" i="5"/>
  <c r="H11" i="5" l="1"/>
  <c r="R11" i="5"/>
  <c r="B5" i="5"/>
  <c r="U5" i="5" s="1"/>
  <c r="T5" i="5"/>
  <c r="B3" i="5"/>
  <c r="U3" i="5" s="1"/>
  <c r="T3" i="5"/>
  <c r="R10" i="5"/>
  <c r="H10" i="5"/>
  <c r="B8" i="5"/>
  <c r="U8" i="5" s="1"/>
  <c r="T8" i="5"/>
  <c r="B6" i="5"/>
  <c r="U6" i="5" s="1"/>
  <c r="T6" i="5"/>
  <c r="B4" i="5"/>
  <c r="U4" i="5" s="1"/>
  <c r="T4" i="5"/>
  <c r="U2" i="5"/>
  <c r="V2" i="5" s="1"/>
  <c r="B7" i="5"/>
  <c r="U7" i="5" s="1"/>
  <c r="T7" i="5"/>
  <c r="R9" i="5"/>
  <c r="H9" i="5"/>
  <c r="B16" i="5"/>
  <c r="G11" i="3"/>
  <c r="D11" i="3" s="1"/>
  <c r="G10" i="3"/>
  <c r="D10" i="3" s="1"/>
  <c r="G9" i="3"/>
  <c r="C9" i="3" s="1"/>
  <c r="G8" i="3"/>
  <c r="D8" i="3" s="1"/>
  <c r="G7" i="3"/>
  <c r="C7" i="3" s="1"/>
  <c r="G6" i="3"/>
  <c r="C6" i="3" s="1"/>
  <c r="G5" i="3"/>
  <c r="C5" i="3" s="1"/>
  <c r="G4" i="3"/>
  <c r="D4" i="3" s="1"/>
  <c r="G3" i="3"/>
  <c r="D3" i="3" s="1"/>
  <c r="G2" i="3"/>
  <c r="C2" i="3" s="1"/>
  <c r="O11" i="2"/>
  <c r="G11" i="2"/>
  <c r="C11" i="2" s="1"/>
  <c r="O10" i="2"/>
  <c r="G10" i="2"/>
  <c r="C10" i="2" s="1"/>
  <c r="G3" i="2"/>
  <c r="D3" i="2" s="1"/>
  <c r="G4" i="2"/>
  <c r="D4" i="2" s="1"/>
  <c r="G5" i="2"/>
  <c r="D5" i="2" s="1"/>
  <c r="G6" i="2"/>
  <c r="D6" i="2" s="1"/>
  <c r="G7" i="2"/>
  <c r="D7" i="2" s="1"/>
  <c r="G8" i="2"/>
  <c r="D8" i="2" s="1"/>
  <c r="G9" i="2"/>
  <c r="C9" i="2" s="1"/>
  <c r="G2" i="2"/>
  <c r="D2" i="2" s="1"/>
  <c r="O3" i="2"/>
  <c r="O4" i="2"/>
  <c r="O5" i="2"/>
  <c r="O6" i="2"/>
  <c r="O7" i="2"/>
  <c r="O8" i="2"/>
  <c r="O9" i="2"/>
  <c r="O2" i="2"/>
  <c r="V7" i="5" l="1"/>
  <c r="B20" i="5"/>
  <c r="B13" i="5"/>
  <c r="V3" i="5"/>
  <c r="V4" i="5"/>
  <c r="V8" i="5"/>
  <c r="B9" i="5"/>
  <c r="U9" i="5" s="1"/>
  <c r="T9" i="5"/>
  <c r="B10" i="5"/>
  <c r="U10" i="5" s="1"/>
  <c r="T10" i="5"/>
  <c r="V5" i="5"/>
  <c r="B17" i="5"/>
  <c r="B11" i="5"/>
  <c r="U11" i="5" s="1"/>
  <c r="T11" i="5"/>
  <c r="V6" i="5"/>
  <c r="D6" i="3"/>
  <c r="S6" i="3" s="1"/>
  <c r="C3" i="3"/>
  <c r="S3" i="3" s="1"/>
  <c r="D5" i="3"/>
  <c r="S5" i="3" s="1"/>
  <c r="D9" i="3"/>
  <c r="S9" i="3" s="1"/>
  <c r="D7" i="3"/>
  <c r="S7" i="3" s="1"/>
  <c r="D2" i="3"/>
  <c r="S2" i="3" s="1"/>
  <c r="C4" i="3"/>
  <c r="S4" i="3" s="1"/>
  <c r="C11" i="3"/>
  <c r="S11" i="3" s="1"/>
  <c r="C8" i="3"/>
  <c r="S8" i="3" s="1"/>
  <c r="C10" i="3"/>
  <c r="S10" i="3" s="1"/>
  <c r="D11" i="2"/>
  <c r="P11" i="2" s="1"/>
  <c r="D10" i="2"/>
  <c r="P10" i="2" s="1"/>
  <c r="C7" i="2"/>
  <c r="C8" i="2"/>
  <c r="D9" i="2"/>
  <c r="P9" i="2" s="1"/>
  <c r="C6" i="2"/>
  <c r="C5" i="2"/>
  <c r="C4" i="2"/>
  <c r="C3" i="2"/>
  <c r="C2" i="2"/>
  <c r="V9" i="5" l="1"/>
  <c r="V10" i="5"/>
  <c r="V11" i="5"/>
  <c r="B23" i="5" s="1"/>
  <c r="B21" i="5"/>
  <c r="P7" i="2"/>
  <c r="T10" i="2"/>
  <c r="P8" i="2"/>
  <c r="R8" i="2" s="1"/>
  <c r="P2" i="2"/>
  <c r="P3" i="2"/>
  <c r="R3" i="2" s="1"/>
  <c r="T9" i="2"/>
  <c r="U5" i="3"/>
  <c r="H6" i="3"/>
  <c r="B6" i="3" s="1"/>
  <c r="X6" i="3" s="1"/>
  <c r="U6" i="3"/>
  <c r="H2" i="3"/>
  <c r="B2" i="3" s="1"/>
  <c r="U2" i="3"/>
  <c r="H7" i="3"/>
  <c r="B7" i="3" s="1"/>
  <c r="X7" i="3" s="1"/>
  <c r="U7" i="3"/>
  <c r="U9" i="3"/>
  <c r="H9" i="3"/>
  <c r="B9" i="3" s="1"/>
  <c r="X9" i="3" s="1"/>
  <c r="H3" i="3"/>
  <c r="B3" i="3" s="1"/>
  <c r="X3" i="3" s="1"/>
  <c r="U3" i="3"/>
  <c r="H11" i="3"/>
  <c r="B11" i="3" s="1"/>
  <c r="X11" i="3" s="1"/>
  <c r="U11" i="3"/>
  <c r="U4" i="3"/>
  <c r="H4" i="3"/>
  <c r="B4" i="3" s="1"/>
  <c r="X4" i="3" s="1"/>
  <c r="U10" i="3"/>
  <c r="H10" i="3"/>
  <c r="B10" i="3" s="1"/>
  <c r="X10" i="3" s="1"/>
  <c r="U8" i="3"/>
  <c r="H8" i="3"/>
  <c r="B8" i="3" s="1"/>
  <c r="X8" i="3" s="1"/>
  <c r="H11" i="2"/>
  <c r="R11" i="2"/>
  <c r="H10" i="2"/>
  <c r="B10" i="2" s="1"/>
  <c r="U10" i="2" s="1"/>
  <c r="R10" i="2"/>
  <c r="R7" i="2"/>
  <c r="H7" i="2"/>
  <c r="B7" i="2" s="1"/>
  <c r="U7" i="2" s="1"/>
  <c r="R9" i="2"/>
  <c r="H9" i="2"/>
  <c r="B9" i="2" s="1"/>
  <c r="U9" i="2" s="1"/>
  <c r="P4" i="2"/>
  <c r="P5" i="2"/>
  <c r="P6" i="2"/>
  <c r="V9" i="2" l="1"/>
  <c r="T7" i="2"/>
  <c r="V7" i="2" s="1"/>
  <c r="H8" i="2"/>
  <c r="B11" i="2"/>
  <c r="U11" i="2" s="1"/>
  <c r="T11" i="2"/>
  <c r="V11" i="2" s="1"/>
  <c r="V10" i="2"/>
  <c r="H3" i="2"/>
  <c r="X2" i="3"/>
  <c r="W2" i="3"/>
  <c r="Y2" i="3" s="1"/>
  <c r="W11" i="3"/>
  <c r="W4" i="3"/>
  <c r="W6" i="3"/>
  <c r="W3" i="3"/>
  <c r="W7" i="3"/>
  <c r="W9" i="3"/>
  <c r="W8" i="3"/>
  <c r="W10" i="3"/>
  <c r="B17" i="3"/>
  <c r="B13" i="3"/>
  <c r="H5" i="3"/>
  <c r="B5" i="3" s="1"/>
  <c r="X5" i="3" s="1"/>
  <c r="B16" i="2"/>
  <c r="R2" i="2"/>
  <c r="H2" i="2"/>
  <c r="R4" i="2"/>
  <c r="H4" i="2"/>
  <c r="R5" i="2"/>
  <c r="H5" i="2"/>
  <c r="R6" i="2"/>
  <c r="H6" i="2"/>
  <c r="B2" i="2" l="1"/>
  <c r="T2" i="2"/>
  <c r="B3" i="2"/>
  <c r="U3" i="2" s="1"/>
  <c r="T3" i="2"/>
  <c r="V3" i="2" s="1"/>
  <c r="B6" i="2"/>
  <c r="U6" i="2" s="1"/>
  <c r="T6" i="2"/>
  <c r="V6" i="2" s="1"/>
  <c r="B5" i="2"/>
  <c r="U5" i="2" s="1"/>
  <c r="T5" i="2"/>
  <c r="B8" i="2"/>
  <c r="U8" i="2" s="1"/>
  <c r="T8" i="2"/>
  <c r="V8" i="2" s="1"/>
  <c r="B4" i="2"/>
  <c r="U4" i="2" s="1"/>
  <c r="T4" i="2"/>
  <c r="V4" i="2" s="1"/>
  <c r="B21" i="3"/>
  <c r="Y6" i="3"/>
  <c r="Y4" i="3"/>
  <c r="Y7" i="3"/>
  <c r="Y3" i="3"/>
  <c r="Y10" i="3"/>
  <c r="Y8" i="3"/>
  <c r="Y11" i="3"/>
  <c r="Y9" i="3"/>
  <c r="B20" i="2"/>
  <c r="B18" i="3"/>
  <c r="W5" i="3"/>
  <c r="Y5" i="3" s="1"/>
  <c r="B20" i="3"/>
  <c r="B17" i="2"/>
  <c r="B13" i="2"/>
  <c r="V5" i="2" l="1"/>
  <c r="B21" i="2"/>
  <c r="U2" i="2"/>
  <c r="V2" i="2" s="1"/>
  <c r="B23" i="3"/>
</calcChain>
</file>

<file path=xl/sharedStrings.xml><?xml version="1.0" encoding="utf-8"?>
<sst xmlns="http://schemas.openxmlformats.org/spreadsheetml/2006/main" count="124" uniqueCount="46">
  <si>
    <t>kre0</t>
  </si>
  <si>
    <t>kff0</t>
  </si>
  <si>
    <t>kf0</t>
  </si>
  <si>
    <t>k0</t>
  </si>
  <si>
    <t>efflabtot</t>
  </si>
  <si>
    <t>ben</t>
  </si>
  <si>
    <t>bkf</t>
  </si>
  <si>
    <t>bk</t>
  </si>
  <si>
    <t>blab</t>
  </si>
  <si>
    <t>Barbados</t>
  </si>
  <si>
    <t>Country</t>
  </si>
  <si>
    <t>total value added(y)</t>
  </si>
  <si>
    <t>Argentina</t>
  </si>
  <si>
    <t>Botswana</t>
  </si>
  <si>
    <t>Democratic Republic of the Congo</t>
  </si>
  <si>
    <t>Egypt</t>
  </si>
  <si>
    <t>Ghana</t>
  </si>
  <si>
    <t>Indonesia</t>
  </si>
  <si>
    <t>Mozambique</t>
  </si>
  <si>
    <t>Nigeria</t>
  </si>
  <si>
    <t>South Africa</t>
  </si>
  <si>
    <t>value add est (y)</t>
  </si>
  <si>
    <t>difference</t>
  </si>
  <si>
    <t>Sum of resid sq</t>
  </si>
  <si>
    <t>split</t>
  </si>
  <si>
    <t>efflabtot scaling</t>
  </si>
  <si>
    <t>scaled efflabtot</t>
  </si>
  <si>
    <t>tfp (original)</t>
  </si>
  <si>
    <t>tfp (estimated)</t>
  </si>
  <si>
    <t>correlation between est y and y</t>
  </si>
  <si>
    <t>reutil</t>
  </si>
  <si>
    <t>ffutil</t>
  </si>
  <si>
    <t>ben (estimated)</t>
  </si>
  <si>
    <t>bk (estimated)</t>
  </si>
  <si>
    <t>unemployment</t>
  </si>
  <si>
    <t>cali check 1</t>
  </si>
  <si>
    <t>cali check 2</t>
  </si>
  <si>
    <t>unemployment toggle</t>
  </si>
  <si>
    <t>working</t>
  </si>
  <si>
    <t>tfp (raw)</t>
  </si>
  <si>
    <t>average raw tfp</t>
  </si>
  <si>
    <t>tfp (processed)</t>
  </si>
  <si>
    <t>average processed tfp</t>
  </si>
  <si>
    <t>includes efflabtot scaling and unemployment</t>
  </si>
  <si>
    <t>includes efflabtot scaling</t>
  </si>
  <si>
    <t>correlation between est tfp and original 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</si>
</sst>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3" fillId="0" borderId="0" xfId="0" applyFont="1" applyFill="1"/>
    <xf numFmtId="0" fontId="0" fillId="0" borderId="0" xfId="0" applyFont="1" applyFill="1" applyAlignment="1"/>
    <xf numFmtId="164" fontId="6" fillId="0" borderId="0" xfId="0" applyNumberFormat="1" applyFont="1" applyFill="1"/>
    <xf numFmtId="164" fontId="7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/>
    <xf numFmtId="164" fontId="2" fillId="0" borderId="0" xfId="0" applyNumberFormat="1" applyFont="1" applyFill="1"/>
    <xf numFmtId="164" fontId="7" fillId="2" borderId="0" xfId="0" applyNumberFormat="1" applyFont="1" applyFill="1"/>
    <xf numFmtId="0" fontId="5" fillId="0" borderId="0" xfId="0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0" fontId="1" fillId="0" borderId="0" xfId="0" applyFont="1" applyFill="1"/>
    <xf numFmtId="164" fontId="6" fillId="0" borderId="0" xfId="0" applyNumberFormat="1" applyFont="1" applyFill="1" applyAlignment="1"/>
    <xf numFmtId="0" fontId="1" fillId="0" borderId="0" xfId="0" applyFont="1" applyFill="1" applyAlignment="1"/>
    <xf numFmtId="164" fontId="7" fillId="4" borderId="0" xfId="0" applyNumberFormat="1" applyFont="1" applyFill="1"/>
    <xf numFmtId="0" fontId="1" fillId="4" borderId="0" xfId="0" applyFont="1" applyFill="1"/>
    <xf numFmtId="9" fontId="9" fillId="0" borderId="0" xfId="1" applyFont="1" applyFill="1"/>
    <xf numFmtId="164" fontId="7" fillId="3" borderId="0" xfId="0" applyNumberFormat="1" applyFont="1" applyFill="1" applyBorder="1"/>
    <xf numFmtId="0" fontId="3" fillId="0" borderId="1" xfId="0" applyFont="1" applyFill="1" applyBorder="1"/>
    <xf numFmtId="164" fontId="7" fillId="3" borderId="2" xfId="0" applyNumberFormat="1" applyFont="1" applyFill="1" applyBorder="1"/>
    <xf numFmtId="0" fontId="3" fillId="0" borderId="3" xfId="0" applyFont="1" applyFill="1" applyBorder="1"/>
    <xf numFmtId="164" fontId="7" fillId="3" borderId="4" xfId="0" applyNumberFormat="1" applyFont="1" applyFill="1" applyBorder="1"/>
    <xf numFmtId="164" fontId="7" fillId="3" borderId="5" xfId="0" applyNumberFormat="1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164" fontId="0" fillId="0" borderId="0" xfId="0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8D58-B749-44D7-A433-5CC03F8019E5}">
  <sheetPr>
    <outlinePr summaryBelow="0" summaryRight="0"/>
  </sheetPr>
  <dimension ref="A1:V23"/>
  <sheetViews>
    <sheetView tabSelected="1" workbookViewId="0">
      <selection activeCell="H12" sqref="H12"/>
    </sheetView>
  </sheetViews>
  <sheetFormatPr defaultColWidth="14.44140625" defaultRowHeight="15" customHeight="1" x14ac:dyDescent="0.3"/>
  <cols>
    <col min="1" max="1" width="40.77734375" style="2" customWidth="1"/>
    <col min="2" max="17" width="15.77734375" style="2" customWidth="1"/>
    <col min="18" max="16384" width="14.44140625" style="2"/>
  </cols>
  <sheetData>
    <row r="1" spans="1:22" ht="15" customHeight="1" x14ac:dyDescent="0.3">
      <c r="A1" s="24" t="s">
        <v>10</v>
      </c>
      <c r="B1" s="25" t="s">
        <v>28</v>
      </c>
      <c r="C1" s="25" t="s">
        <v>5</v>
      </c>
      <c r="D1" s="26" t="s">
        <v>7</v>
      </c>
      <c r="E1" s="1" t="s">
        <v>6</v>
      </c>
      <c r="F1" s="1" t="s">
        <v>8</v>
      </c>
      <c r="G1" s="5" t="s">
        <v>24</v>
      </c>
      <c r="H1" s="12" t="s">
        <v>39</v>
      </c>
      <c r="I1" s="5" t="s">
        <v>27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5" t="s">
        <v>26</v>
      </c>
      <c r="P1" s="5" t="s">
        <v>21</v>
      </c>
      <c r="Q1" s="1" t="s">
        <v>11</v>
      </c>
      <c r="R1" s="6" t="s">
        <v>22</v>
      </c>
      <c r="T1" s="14" t="s">
        <v>35</v>
      </c>
      <c r="U1" s="14" t="s">
        <v>36</v>
      </c>
      <c r="V1" s="14" t="s">
        <v>38</v>
      </c>
    </row>
    <row r="2" spans="1:22" ht="15" customHeight="1" x14ac:dyDescent="0.3">
      <c r="A2" s="19" t="s">
        <v>12</v>
      </c>
      <c r="B2" s="18">
        <f>H2*($B$14)^F2</f>
        <v>1.5483328821692235</v>
      </c>
      <c r="C2" s="18">
        <f>(1-E2-F2)*G2</f>
        <v>0.23120573103676062</v>
      </c>
      <c r="D2" s="20">
        <f>(1-E2-F2)*(1-G2)</f>
        <v>0.17436426896323937</v>
      </c>
      <c r="E2" s="3">
        <v>0.06</v>
      </c>
      <c r="F2" s="3">
        <v>0.53442999999999996</v>
      </c>
      <c r="G2" s="4">
        <f>$B$15</f>
        <v>0.57007601902695126</v>
      </c>
      <c r="H2" s="15">
        <f>Q2/P2</f>
        <v>1.5483328821692235</v>
      </c>
      <c r="I2" s="3">
        <v>0.81218433380126998</v>
      </c>
      <c r="J2" s="3">
        <v>65.294229000000001</v>
      </c>
      <c r="K2" s="3">
        <v>104.43883599999999</v>
      </c>
      <c r="L2" s="3">
        <v>211.67599999999999</v>
      </c>
      <c r="M2" s="3">
        <v>3017.7409349999998</v>
      </c>
      <c r="N2" s="3">
        <v>93.811000000000007</v>
      </c>
      <c r="O2" s="4">
        <f>N2*$B$14</f>
        <v>93.811000000000007</v>
      </c>
      <c r="P2" s="4">
        <f>(J2+K2)^C2*(L2)^E2*(M2)^D2*(O2)^F2</f>
        <v>206.93733898559765</v>
      </c>
      <c r="Q2" s="3">
        <v>320.40788650000002</v>
      </c>
      <c r="R2" s="7">
        <f>(Q2-P2)^2</f>
        <v>12875.565153218246</v>
      </c>
      <c r="T2" s="4">
        <f>(J2+K2)^C2*(L2)^E2*(M2)^D2*(O2)^F2*H2</f>
        <v>320.40788650000002</v>
      </c>
      <c r="U2" s="4">
        <f>(J2+K2)^C2*(L2)^E2*(M2)^D2*(N2)^F2*B2</f>
        <v>320.40788650000002</v>
      </c>
      <c r="V2" s="2" t="b">
        <f>IF(AND(Q2=T2,T2=U2),TRUE, FALSE)</f>
        <v>1</v>
      </c>
    </row>
    <row r="3" spans="1:22" ht="15" customHeight="1" x14ac:dyDescent="0.3">
      <c r="A3" s="19" t="s">
        <v>9</v>
      </c>
      <c r="B3" s="18">
        <f t="shared" ref="B3:B11" si="0">H3*($B$14)^F3</f>
        <v>2.7411442183111117</v>
      </c>
      <c r="C3" s="18">
        <f>(1-E3-F3)*G3</f>
        <v>0.16308734752323023</v>
      </c>
      <c r="D3" s="20">
        <f>(1-E3-F3)*(1-G3)</f>
        <v>0.12299265247676978</v>
      </c>
      <c r="E3" s="3">
        <v>0.13</v>
      </c>
      <c r="F3" s="3">
        <v>0.58391999999999999</v>
      </c>
      <c r="G3" s="4">
        <f>$B$15</f>
        <v>0.57007601902695126</v>
      </c>
      <c r="H3" s="15">
        <f>Q3/P3</f>
        <v>2.7411442183111117</v>
      </c>
      <c r="I3" s="3">
        <v>0.36648318171501199</v>
      </c>
      <c r="J3" s="3">
        <v>7.6700000000000004E-2</v>
      </c>
      <c r="K3" s="3">
        <v>0.98149200000000003</v>
      </c>
      <c r="L3" s="3">
        <v>4.3997044939999999</v>
      </c>
      <c r="M3" s="3">
        <v>28.52167773</v>
      </c>
      <c r="N3" s="3">
        <v>0.622</v>
      </c>
      <c r="O3" s="4">
        <f>N3*$B$14</f>
        <v>0.622</v>
      </c>
      <c r="P3" s="4">
        <f>(J3+K3)^C3*(L3)^E3*(M3)^D3*(O3)^F3</f>
        <v>1.4002872480620261</v>
      </c>
      <c r="Q3" s="3">
        <v>3.8383892940000002</v>
      </c>
      <c r="R3" s="7">
        <f t="shared" ref="R3:R11" si="1">(Q3-P3)^2</f>
        <v>5.9443415864069351</v>
      </c>
      <c r="T3" s="4">
        <f>(J3+K3)^C3*(L3)^E3*(M3)^D3*(O3)^F3*H3</f>
        <v>3.8383892940000002</v>
      </c>
      <c r="U3" s="4">
        <f>(J3+K3)^C3*(L3)^E3*(M3)^D3*(N3)^F3*B3</f>
        <v>3.8383892940000002</v>
      </c>
      <c r="V3" s="2" t="b">
        <f>IF(AND(Q3=T3,T3=U3),TRUE, FALSE)</f>
        <v>1</v>
      </c>
    </row>
    <row r="4" spans="1:22" ht="15" customHeight="1" x14ac:dyDescent="0.3">
      <c r="A4" s="19" t="s">
        <v>13</v>
      </c>
      <c r="B4" s="18">
        <f t="shared" si="0"/>
        <v>1.5405410498625172</v>
      </c>
      <c r="C4" s="18">
        <f>(1-E4-F4)*G4</f>
        <v>0.26440695838489026</v>
      </c>
      <c r="D4" s="20">
        <f>(1-E4-F4)*(1-G4)</f>
        <v>0.19940304161510972</v>
      </c>
      <c r="E4" s="3">
        <v>0.06</v>
      </c>
      <c r="F4" s="3">
        <v>0.47619</v>
      </c>
      <c r="G4" s="4">
        <f>$B$15</f>
        <v>0.57007601902695126</v>
      </c>
      <c r="H4" s="15">
        <f>Q4/P4</f>
        <v>1.5405410498625172</v>
      </c>
      <c r="I4" s="3">
        <v>0.62282443046569802</v>
      </c>
      <c r="J4" s="3">
        <v>9.0150000000000004E-3</v>
      </c>
      <c r="K4" s="3">
        <v>3.370892</v>
      </c>
      <c r="L4" s="3">
        <v>11.984056580000001</v>
      </c>
      <c r="M4" s="3">
        <v>170.47203640000001</v>
      </c>
      <c r="N4" s="3">
        <v>4.6139999999999999</v>
      </c>
      <c r="O4" s="4">
        <f>N4*$B$14</f>
        <v>4.6139999999999999</v>
      </c>
      <c r="P4" s="4">
        <f>(J4+K4)^C4*(L4)^E4*(M4)^D4*(O4)^F4</f>
        <v>9.2424659837987964</v>
      </c>
      <c r="Q4" s="3">
        <v>14.238398249999999</v>
      </c>
      <c r="R4" s="7">
        <f t="shared" si="1"/>
        <v>24.95933920847029</v>
      </c>
      <c r="T4" s="4">
        <f>(J4+K4)^C4*(L4)^E4*(M4)^D4*(O4)^F4*H4</f>
        <v>14.238398249999999</v>
      </c>
      <c r="U4" s="4">
        <f>(J4+K4)^C4*(L4)^E4*(M4)^D4*(N4)^F4*B4</f>
        <v>14.238398249999999</v>
      </c>
      <c r="V4" s="2" t="b">
        <f>IF(AND(Q4=T4,T4=U4),TRUE, FALSE)</f>
        <v>1</v>
      </c>
    </row>
    <row r="5" spans="1:22" ht="15" customHeight="1" x14ac:dyDescent="0.3">
      <c r="A5" s="19" t="s">
        <v>14</v>
      </c>
      <c r="B5" s="18">
        <f t="shared" si="0"/>
        <v>0.64319424960279925</v>
      </c>
      <c r="C5" s="18">
        <f>(1-E5-F5)*G5</f>
        <v>0.2918105126195159</v>
      </c>
      <c r="D5" s="20">
        <f>(1-E5-F5)*(1-G5)</f>
        <v>0.22006948738048424</v>
      </c>
      <c r="E5" s="3">
        <v>0.09</v>
      </c>
      <c r="F5" s="3">
        <v>0.39811999999999997</v>
      </c>
      <c r="G5" s="4">
        <f>$B$15</f>
        <v>0.57007601902695126</v>
      </c>
      <c r="H5" s="15">
        <f>Q5/P5</f>
        <v>0.64319424960279925</v>
      </c>
      <c r="I5" s="3">
        <v>0.3</v>
      </c>
      <c r="J5" s="3">
        <v>14.741268</v>
      </c>
      <c r="K5" s="3">
        <v>0.106604</v>
      </c>
      <c r="L5" s="3">
        <v>24.950894779999999</v>
      </c>
      <c r="M5" s="3">
        <v>229.81223320000001</v>
      </c>
      <c r="N5" s="3">
        <v>137.09299999999999</v>
      </c>
      <c r="O5" s="4">
        <f>N5*$B$14</f>
        <v>137.09299999999999</v>
      </c>
      <c r="P5" s="4">
        <f>(J5+K5)^C5*(L5)^E5*(M5)^D5*(O5)^F5</f>
        <v>68.880515205724237</v>
      </c>
      <c r="Q5" s="3">
        <v>44.303551290000001</v>
      </c>
      <c r="R5" s="7">
        <f t="shared" si="1"/>
        <v>604.02715531481113</v>
      </c>
      <c r="T5" s="4">
        <f>(J5+K5)^C5*(L5)^E5*(M5)^D5*(O5)^F5*H5</f>
        <v>44.303551290000001</v>
      </c>
      <c r="U5" s="4">
        <f>(J5+K5)^C5*(L5)^E5*(M5)^D5*(N5)^F5*B5</f>
        <v>44.303551290000001</v>
      </c>
      <c r="V5" s="2" t="b">
        <f>IF(AND(Q5=T5,T5=U5),TRUE, FALSE)</f>
        <v>1</v>
      </c>
    </row>
    <row r="6" spans="1:22" ht="15" customHeight="1" x14ac:dyDescent="0.3">
      <c r="A6" s="19" t="s">
        <v>15</v>
      </c>
      <c r="B6" s="18">
        <f t="shared" si="0"/>
        <v>1.1565595894433638</v>
      </c>
      <c r="C6" s="18">
        <f>(1-E6-F6)*G6</f>
        <v>0.27518709590468993</v>
      </c>
      <c r="D6" s="20">
        <f>(1-E6-F6)*(1-G6)</f>
        <v>0.20753290409531011</v>
      </c>
      <c r="E6" s="3">
        <v>0.09</v>
      </c>
      <c r="F6" s="3">
        <v>0.42727999999999999</v>
      </c>
      <c r="G6" s="4">
        <f>$B$15</f>
        <v>0.57007601902695126</v>
      </c>
      <c r="H6" s="15">
        <f>Q6/P6</f>
        <v>1.1565595894433638</v>
      </c>
      <c r="I6" s="3">
        <v>1.1712350845336901</v>
      </c>
      <c r="J6" s="3">
        <v>26.681745222222226</v>
      </c>
      <c r="K6" s="3">
        <v>196.47852399999999</v>
      </c>
      <c r="L6" s="3">
        <v>168.94399999999999</v>
      </c>
      <c r="M6" s="3">
        <v>1445.5457309999999</v>
      </c>
      <c r="N6" s="3">
        <v>195.71799999999999</v>
      </c>
      <c r="O6" s="4">
        <f>N6*$B$14</f>
        <v>195.71799999999999</v>
      </c>
      <c r="P6" s="4">
        <f>(J6+K6)^C6*(L6)^E6*(M6)^D6*(O6)^F6</f>
        <v>303.23860223128975</v>
      </c>
      <c r="Q6" s="3">
        <v>350.71351329999999</v>
      </c>
      <c r="R6" s="7">
        <f t="shared" si="1"/>
        <v>2253.8671809819461</v>
      </c>
      <c r="T6" s="4">
        <f>(J6+K6)^C6*(L6)^E6*(M6)^D6*(O6)^F6*H6</f>
        <v>350.71351329999999</v>
      </c>
      <c r="U6" s="4">
        <f>(J6+K6)^C6*(L6)^E6*(M6)^D6*(N6)^F6*B6</f>
        <v>350.71351329999999</v>
      </c>
      <c r="V6" s="2" t="b">
        <f>IF(AND(Q6=T6,T6=U6),TRUE, FALSE)</f>
        <v>1</v>
      </c>
    </row>
    <row r="7" spans="1:22" ht="15" customHeight="1" x14ac:dyDescent="0.3">
      <c r="A7" s="19" t="s">
        <v>16</v>
      </c>
      <c r="B7" s="18">
        <f t="shared" si="0"/>
        <v>1.0607844053805686</v>
      </c>
      <c r="C7" s="18">
        <f>(1-E7-F7)*G7</f>
        <v>0.26852860800245515</v>
      </c>
      <c r="D7" s="20">
        <f>(1-E7-F7)*(1-G7)</f>
        <v>0.20251139199754489</v>
      </c>
      <c r="E7" s="3">
        <v>0.11</v>
      </c>
      <c r="F7" s="3">
        <v>0.41896</v>
      </c>
      <c r="G7" s="4">
        <f>$B$15</f>
        <v>0.57007601902695126</v>
      </c>
      <c r="H7" s="15">
        <f>Q7/P7</f>
        <v>1.0607844053805686</v>
      </c>
      <c r="I7" s="3">
        <v>0.5</v>
      </c>
      <c r="J7" s="3">
        <v>8.80858615</v>
      </c>
      <c r="K7" s="3">
        <v>13.47254</v>
      </c>
      <c r="L7" s="3">
        <v>45.723372210000001</v>
      </c>
      <c r="M7" s="3">
        <v>355.20250160000001</v>
      </c>
      <c r="N7" s="3">
        <v>52.981999999999999</v>
      </c>
      <c r="O7" s="4">
        <f>N7*$B$14</f>
        <v>52.981999999999999</v>
      </c>
      <c r="P7" s="4">
        <f>(J7+K7)^C7*(L7)^E7*(M7)^D7*(O7)^F7</f>
        <v>60.731799848516239</v>
      </c>
      <c r="Q7" s="3">
        <v>64.423346190000004</v>
      </c>
      <c r="R7" s="7">
        <f t="shared" si="1"/>
        <v>13.627514391322167</v>
      </c>
      <c r="T7" s="4">
        <f>(J7+K7)^C7*(L7)^E7*(M7)^D7*(O7)^F7*H7</f>
        <v>64.423346190000004</v>
      </c>
      <c r="U7" s="4">
        <f>(J7+K7)^C7*(L7)^E7*(M7)^D7*(N7)^F7*B7</f>
        <v>64.423346190000004</v>
      </c>
      <c r="V7" s="2" t="b">
        <f>IF(AND(Q7=T7,T7=U7),TRUE, FALSE)</f>
        <v>1</v>
      </c>
    </row>
    <row r="8" spans="1:22" ht="15" customHeight="1" x14ac:dyDescent="0.3">
      <c r="A8" s="19" t="s">
        <v>17</v>
      </c>
      <c r="B8" s="18">
        <f t="shared" si="0"/>
        <v>0.96437146974186516</v>
      </c>
      <c r="C8" s="18">
        <f>(1-E8-F8)*G8</f>
        <v>0.29105231151421002</v>
      </c>
      <c r="D8" s="20">
        <f>(1-E8-F8)*(1-G8)</f>
        <v>0.21949768848579007</v>
      </c>
      <c r="E8" s="3">
        <v>0.09</v>
      </c>
      <c r="F8" s="3">
        <v>0.39945000000000003</v>
      </c>
      <c r="G8" s="4">
        <f>$B$15</f>
        <v>0.57007601902695126</v>
      </c>
      <c r="H8" s="15">
        <f>Q8/P8</f>
        <v>0.96437146974186516</v>
      </c>
      <c r="I8" s="3">
        <v>0.44486066699027998</v>
      </c>
      <c r="J8" s="3">
        <v>43.670473125000001</v>
      </c>
      <c r="K8" s="3">
        <v>219.94610800000001</v>
      </c>
      <c r="L8" s="3">
        <v>1656.89</v>
      </c>
      <c r="M8" s="3">
        <v>15865.29342</v>
      </c>
      <c r="N8" s="3">
        <v>593.95699999999999</v>
      </c>
      <c r="O8" s="4">
        <f>N8*$B$14</f>
        <v>593.95699999999999</v>
      </c>
      <c r="P8" s="4">
        <f>(J8+K8)^C8*(L8)^E8*(M8)^D8*(O8)^F8</f>
        <v>1057.6238244304443</v>
      </c>
      <c r="Q8" s="3">
        <v>1019.942242</v>
      </c>
      <c r="R8" s="7">
        <f t="shared" si="1"/>
        <v>1419.9016544623714</v>
      </c>
      <c r="T8" s="4">
        <f>(J8+K8)^C8*(L8)^E8*(M8)^D8*(O8)^F8*H8</f>
        <v>1019.942242</v>
      </c>
      <c r="U8" s="4">
        <f>(J8+K8)^C8*(L8)^E8*(M8)^D8*(N8)^F8*B8</f>
        <v>1019.942242</v>
      </c>
      <c r="V8" s="2" t="b">
        <f>IF(AND(Q8=T8,T8=U8),TRUE, FALSE)</f>
        <v>1</v>
      </c>
    </row>
    <row r="9" spans="1:22" ht="15" customHeight="1" x14ac:dyDescent="0.3">
      <c r="A9" s="19" t="s">
        <v>18</v>
      </c>
      <c r="B9" s="18">
        <f t="shared" si="0"/>
        <v>0.3759568840413009</v>
      </c>
      <c r="C9" s="18">
        <f>(1-E9-F9)*G9</f>
        <v>0.18099343528086678</v>
      </c>
      <c r="D9" s="20">
        <f>(1-E9-F9)*(1-G9)</f>
        <v>0.13649656471913327</v>
      </c>
      <c r="E9" s="3">
        <v>0.1</v>
      </c>
      <c r="F9" s="3">
        <v>0.58250999999999997</v>
      </c>
      <c r="G9" s="4">
        <f>$B$15</f>
        <v>0.57007601902695126</v>
      </c>
      <c r="H9" s="15">
        <f>Q9/P9</f>
        <v>0.3759568840413009</v>
      </c>
      <c r="I9" s="3">
        <v>0.28394982218742398</v>
      </c>
      <c r="J9" s="3">
        <v>12.295908000000001</v>
      </c>
      <c r="K9" s="3">
        <v>2.212952</v>
      </c>
      <c r="L9" s="3">
        <v>11.63448475</v>
      </c>
      <c r="M9" s="3">
        <v>91.199655250000006</v>
      </c>
      <c r="N9" s="3">
        <v>40.465000000000003</v>
      </c>
      <c r="O9" s="4">
        <f>N9*$B$14</f>
        <v>40.465000000000003</v>
      </c>
      <c r="P9" s="4">
        <f>(J9+K9)^C9*(L9)^E9*(M9)^D9*(O9)^F9</f>
        <v>33.150872185202068</v>
      </c>
      <c r="Q9" s="3">
        <v>12.463298610000001</v>
      </c>
      <c r="R9" s="7">
        <f t="shared" si="1"/>
        <v>427.97570042939878</v>
      </c>
      <c r="T9" s="4">
        <f>(J9+K9)^C9*(L9)^E9*(M9)^D9*(O9)^F9*H9</f>
        <v>12.463298610000001</v>
      </c>
      <c r="U9" s="4">
        <f>(J9+K9)^C9*(L9)^E9*(M9)^D9*(N9)^F9*B9</f>
        <v>12.463298610000001</v>
      </c>
      <c r="V9" s="2" t="b">
        <f>IF(AND(Q9=T9,T9=U9),TRUE, FALSE)</f>
        <v>1</v>
      </c>
    </row>
    <row r="10" spans="1:22" ht="15" customHeight="1" x14ac:dyDescent="0.3">
      <c r="A10" s="19" t="s">
        <v>20</v>
      </c>
      <c r="B10" s="18">
        <f t="shared" si="0"/>
        <v>1.1733772783408378</v>
      </c>
      <c r="C10" s="18">
        <f>(1-E10-F10)*G10</f>
        <v>0.20167009249097431</v>
      </c>
      <c r="D10" s="20">
        <f>(1-E10-F10)*(1-G10)</f>
        <v>0.15208990750902576</v>
      </c>
      <c r="E10" s="3">
        <v>0.09</v>
      </c>
      <c r="F10" s="3">
        <v>0.55623999999999996</v>
      </c>
      <c r="G10" s="4">
        <f>$B$15</f>
        <v>0.57007601902695126</v>
      </c>
      <c r="H10" s="15">
        <f>Q10/P10</f>
        <v>1.1733772783408378</v>
      </c>
      <c r="I10" s="3">
        <v>0.54299837350845304</v>
      </c>
      <c r="J10" s="3">
        <v>20.846993999999999</v>
      </c>
      <c r="K10" s="3">
        <v>175.70544799999999</v>
      </c>
      <c r="L10" s="3">
        <v>258.94900000000001</v>
      </c>
      <c r="M10" s="3">
        <v>2437.3085580000002</v>
      </c>
      <c r="N10" s="3">
        <v>124.596</v>
      </c>
      <c r="O10" s="4">
        <f>N10*$B$14</f>
        <v>124.596</v>
      </c>
      <c r="P10" s="4">
        <f>(J10+K10)^C10*(L10)^E10*(M10)^D10*(O10)^F10</f>
        <v>229.31549363259495</v>
      </c>
      <c r="Q10" s="3">
        <v>269.07358979999998</v>
      </c>
      <c r="R10" s="7">
        <f t="shared" si="1"/>
        <v>1580.7062108566265</v>
      </c>
      <c r="T10" s="4">
        <f>(J10+K10)^C10*(L10)^E10*(M10)^D10*(O10)^F10*H10</f>
        <v>269.07358979999998</v>
      </c>
      <c r="U10" s="4">
        <f>(J10+K10)^C10*(L10)^E10*(M10)^D10*(N10)^F10*B10</f>
        <v>269.07358979999998</v>
      </c>
      <c r="V10" s="2" t="b">
        <f>IF(AND(Q10=T10,T10=U10),TRUE, FALSE)</f>
        <v>1</v>
      </c>
    </row>
    <row r="11" spans="1:22" ht="15" customHeight="1" thickBot="1" x14ac:dyDescent="0.35">
      <c r="A11" s="21" t="s">
        <v>19</v>
      </c>
      <c r="B11" s="22">
        <f t="shared" si="0"/>
        <v>2.3418570142683333</v>
      </c>
      <c r="C11" s="22">
        <f>(1-E11-F11)*G11</f>
        <v>0.12225850304051995</v>
      </c>
      <c r="D11" s="23">
        <f>(1-E11-F11)*(1-G11)</f>
        <v>9.2201496959480031E-2</v>
      </c>
      <c r="E11" s="3">
        <v>0.13</v>
      </c>
      <c r="F11" s="3">
        <v>0.65554000000000001</v>
      </c>
      <c r="G11" s="4">
        <f>$B$15</f>
        <v>0.57007601902695126</v>
      </c>
      <c r="H11" s="15">
        <f>Q11/P11</f>
        <v>2.3418570142683333</v>
      </c>
      <c r="I11" s="3">
        <v>0.51462882757186901</v>
      </c>
      <c r="J11" s="3">
        <v>11.445347999999999</v>
      </c>
      <c r="K11" s="3">
        <v>40.443351999999997</v>
      </c>
      <c r="L11" s="3">
        <v>397.77300000000002</v>
      </c>
      <c r="M11" s="3">
        <v>2665.7782999999999</v>
      </c>
      <c r="N11" s="3">
        <v>134.20699999999999</v>
      </c>
      <c r="O11" s="4">
        <f>N11*$B$14</f>
        <v>134.20699999999999</v>
      </c>
      <c r="P11" s="4">
        <f>(J11+K11)^C11*(L11)^E11*(M11)^D11*(O11)^F11</f>
        <v>181.27698053872618</v>
      </c>
      <c r="Q11" s="3">
        <v>424.52476840000003</v>
      </c>
      <c r="R11" s="7">
        <f t="shared" si="1"/>
        <v>59169.486299403288</v>
      </c>
      <c r="T11" s="4">
        <f>(J11+K11)^C11*(L11)^E11*(M11)^D11*(O11)^F11*H11</f>
        <v>424.52476840000003</v>
      </c>
      <c r="U11" s="4">
        <f>(J11+K11)^C11*(L11)^E11*(M11)^D11*(N11)^F11*B11</f>
        <v>424.52476840000003</v>
      </c>
      <c r="V11" s="2" t="b">
        <f>IF(AND(Q11=T11,T11=U11),TRUE, FALSE)</f>
        <v>1</v>
      </c>
    </row>
    <row r="12" spans="1:22" ht="15" customHeight="1" x14ac:dyDescent="0.3">
      <c r="A12" s="1"/>
      <c r="B12" s="11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  <c r="Q12" s="7"/>
    </row>
    <row r="13" spans="1:22" ht="15" customHeight="1" x14ac:dyDescent="0.3">
      <c r="A13" s="9" t="s">
        <v>23</v>
      </c>
      <c r="B13" s="8">
        <f>SUM(R2:R11)</f>
        <v>78376.060549852889</v>
      </c>
      <c r="C13" s="4"/>
      <c r="D13" s="4"/>
      <c r="E13" s="3"/>
      <c r="F13" s="3"/>
      <c r="G13" s="3"/>
      <c r="I13" s="3"/>
      <c r="J13" s="3"/>
      <c r="K13" s="3"/>
      <c r="L13" s="3"/>
      <c r="M13" s="3"/>
      <c r="N13" s="3"/>
      <c r="P13" s="3"/>
      <c r="Q13" s="7"/>
    </row>
    <row r="14" spans="1:22" ht="15" customHeight="1" x14ac:dyDescent="0.3">
      <c r="A14" s="5" t="s">
        <v>25</v>
      </c>
      <c r="B14" s="3">
        <v>1</v>
      </c>
      <c r="C14" s="4"/>
      <c r="D14" s="4"/>
      <c r="E14" s="3"/>
      <c r="F14" s="3"/>
      <c r="G14" s="3"/>
      <c r="I14" s="3"/>
      <c r="J14" s="3"/>
      <c r="K14" s="3"/>
      <c r="L14" s="3"/>
      <c r="M14" s="3"/>
      <c r="N14" s="3"/>
      <c r="O14" s="4"/>
      <c r="P14" s="3"/>
      <c r="Q14" s="7"/>
    </row>
    <row r="15" spans="1:22" ht="15" customHeight="1" x14ac:dyDescent="0.3">
      <c r="A15" s="5" t="s">
        <v>24</v>
      </c>
      <c r="B15" s="10">
        <v>0.57007601902695126</v>
      </c>
      <c r="C15" s="4"/>
      <c r="D15" s="4"/>
      <c r="E15" s="3"/>
      <c r="F15" s="3"/>
      <c r="G15" s="3"/>
      <c r="I15" s="3"/>
      <c r="J15" s="3"/>
      <c r="K15" s="3"/>
      <c r="L15" s="3"/>
      <c r="M15" s="3"/>
      <c r="N15" s="3"/>
      <c r="O15" s="4"/>
      <c r="P15" s="3"/>
      <c r="Q15" s="7"/>
    </row>
    <row r="16" spans="1:22" ht="15" customHeight="1" x14ac:dyDescent="0.3">
      <c r="A16" s="5" t="s">
        <v>29</v>
      </c>
      <c r="B16" s="4">
        <f>CORREL(P2:P11,Q2:Q11)</f>
        <v>0.96361485641003952</v>
      </c>
      <c r="C16" s="4"/>
      <c r="D16" s="4"/>
      <c r="E16" s="3"/>
      <c r="F16" s="3"/>
      <c r="G16" s="3"/>
      <c r="I16" s="3"/>
      <c r="J16" s="3"/>
      <c r="K16" s="3"/>
      <c r="L16" s="3"/>
      <c r="M16" s="3"/>
      <c r="N16" s="3"/>
      <c r="O16" s="4"/>
      <c r="P16" s="3"/>
      <c r="Q16" s="7"/>
    </row>
    <row r="17" spans="1:17" ht="15" customHeight="1" x14ac:dyDescent="0.3">
      <c r="A17" s="12" t="s">
        <v>45</v>
      </c>
      <c r="B17" s="4">
        <f>CORREL(H2:H11,I2:I11)</f>
        <v>8.434925318541589E-2</v>
      </c>
      <c r="C17" s="4"/>
      <c r="D17" s="4"/>
      <c r="E17" s="3"/>
      <c r="F17" s="3"/>
      <c r="G17" s="3"/>
      <c r="I17" s="3"/>
      <c r="J17" s="3"/>
      <c r="K17" s="3"/>
      <c r="L17" s="3"/>
      <c r="M17" s="3"/>
      <c r="N17" s="3"/>
      <c r="O17" s="4"/>
      <c r="P17" s="3"/>
      <c r="Q17" s="7"/>
    </row>
    <row r="18" spans="1:17" ht="15" customHeight="1" x14ac:dyDescent="0.3">
      <c r="A18" s="5"/>
      <c r="B18" s="4"/>
      <c r="C18" s="4"/>
      <c r="D18" s="4"/>
      <c r="E18" s="3"/>
      <c r="F18" s="3"/>
      <c r="G18" s="3"/>
      <c r="I18" s="3"/>
      <c r="J18" s="3"/>
      <c r="K18" s="3"/>
      <c r="L18" s="3"/>
      <c r="M18" s="3"/>
      <c r="N18" s="3"/>
      <c r="O18" s="4"/>
      <c r="P18" s="3"/>
      <c r="Q18" s="7"/>
    </row>
    <row r="19" spans="1:17" ht="15" customHeight="1" x14ac:dyDescent="0.3">
      <c r="A19" s="5"/>
      <c r="B19" s="4"/>
      <c r="C19" s="4"/>
      <c r="D19" s="4"/>
      <c r="E19" s="3"/>
      <c r="F19" s="3"/>
      <c r="G19" s="3"/>
      <c r="I19" s="3"/>
      <c r="J19" s="3"/>
      <c r="K19" s="3"/>
      <c r="L19" s="3"/>
      <c r="M19" s="3"/>
      <c r="N19" s="3"/>
      <c r="O19" s="4"/>
      <c r="P19" s="3"/>
      <c r="Q19" s="7"/>
    </row>
    <row r="20" spans="1:17" ht="15" customHeight="1" x14ac:dyDescent="0.3">
      <c r="A20" s="12" t="s">
        <v>40</v>
      </c>
      <c r="B20" s="4">
        <f>AVERAGE(H2:H11)</f>
        <v>1.3546119041161921</v>
      </c>
      <c r="C20" s="4"/>
      <c r="D20" s="4"/>
      <c r="E20" s="3"/>
      <c r="F20" s="3"/>
      <c r="G20" s="3"/>
      <c r="I20" s="3"/>
      <c r="J20" s="3"/>
      <c r="K20" s="3"/>
      <c r="L20" s="3"/>
      <c r="M20" s="3"/>
      <c r="N20" s="3"/>
      <c r="O20" s="4"/>
      <c r="P20" s="3"/>
      <c r="Q20" s="7"/>
    </row>
    <row r="21" spans="1:17" ht="15" customHeight="1" x14ac:dyDescent="0.3">
      <c r="A21" s="14" t="s">
        <v>42</v>
      </c>
      <c r="B21" s="27">
        <f>AVERAGE(B2:B11)</f>
        <v>1.3546119041161921</v>
      </c>
      <c r="C21" s="14" t="s">
        <v>44</v>
      </c>
    </row>
    <row r="23" spans="1:17" ht="15" customHeight="1" x14ac:dyDescent="0.3">
      <c r="A23" s="14" t="s">
        <v>38</v>
      </c>
      <c r="B23" s="17">
        <f>COUNTIF(V2:V11,"="&amp;TRUE)/10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3"/>
  <sheetViews>
    <sheetView workbookViewId="0">
      <selection activeCell="A17" sqref="A17"/>
    </sheetView>
  </sheetViews>
  <sheetFormatPr defaultColWidth="14.44140625" defaultRowHeight="15" customHeight="1" x14ac:dyDescent="0.3"/>
  <cols>
    <col min="1" max="1" width="40.77734375" style="2" customWidth="1"/>
    <col min="2" max="17" width="15.77734375" style="2" customWidth="1"/>
    <col min="18" max="16384" width="14.44140625" style="2"/>
  </cols>
  <sheetData>
    <row r="1" spans="1:22" ht="15" customHeight="1" x14ac:dyDescent="0.3">
      <c r="A1" s="24" t="s">
        <v>10</v>
      </c>
      <c r="B1" s="25" t="s">
        <v>28</v>
      </c>
      <c r="C1" s="25" t="s">
        <v>5</v>
      </c>
      <c r="D1" s="26" t="s">
        <v>7</v>
      </c>
      <c r="E1" s="1" t="s">
        <v>6</v>
      </c>
      <c r="F1" s="1" t="s">
        <v>8</v>
      </c>
      <c r="G1" s="5" t="s">
        <v>24</v>
      </c>
      <c r="H1" s="12" t="s">
        <v>39</v>
      </c>
      <c r="I1" s="5" t="s">
        <v>27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5" t="s">
        <v>26</v>
      </c>
      <c r="P1" s="5" t="s">
        <v>21</v>
      </c>
      <c r="Q1" s="1" t="s">
        <v>11</v>
      </c>
      <c r="R1" s="6" t="s">
        <v>22</v>
      </c>
      <c r="T1" s="14" t="s">
        <v>35</v>
      </c>
      <c r="U1" s="14" t="s">
        <v>36</v>
      </c>
      <c r="V1" s="14" t="s">
        <v>38</v>
      </c>
    </row>
    <row r="2" spans="1:22" ht="15" customHeight="1" x14ac:dyDescent="0.3">
      <c r="A2" s="19" t="s">
        <v>12</v>
      </c>
      <c r="B2" s="18">
        <f>H2*($B$14)^F2</f>
        <v>2.0670752616071613</v>
      </c>
      <c r="C2" s="18">
        <f>(1-E2-F2)*G2</f>
        <v>0.33160607998383557</v>
      </c>
      <c r="D2" s="20">
        <f>(1-E2-F2)*(1-G2)</f>
        <v>7.3963920016164406E-2</v>
      </c>
      <c r="E2" s="3">
        <v>0.06</v>
      </c>
      <c r="F2" s="3">
        <v>0.53442999999999996</v>
      </c>
      <c r="G2" s="4">
        <f>$B$15</f>
        <v>0.81762970629937026</v>
      </c>
      <c r="H2" s="15">
        <f>Q2/P2</f>
        <v>1.0953206951498253</v>
      </c>
      <c r="I2" s="3">
        <v>0.81218433380126998</v>
      </c>
      <c r="J2" s="3">
        <v>65.294229000000001</v>
      </c>
      <c r="K2" s="3">
        <v>104.43883599999999</v>
      </c>
      <c r="L2" s="3">
        <v>211.67599999999999</v>
      </c>
      <c r="M2" s="3">
        <v>3017.7409349999998</v>
      </c>
      <c r="N2" s="3">
        <v>93.811000000000007</v>
      </c>
      <c r="O2" s="4">
        <f>N2*$B$14</f>
        <v>307.85461550057312</v>
      </c>
      <c r="P2" s="4">
        <f>(J2+K2)^C2*(L2)^E2*(M2)^D2*(O2)^F2</f>
        <v>292.52426975843133</v>
      </c>
      <c r="Q2" s="3">
        <v>320.40788650000002</v>
      </c>
      <c r="R2" s="7">
        <f>(Q2-P2)^2</f>
        <v>777.49608259068953</v>
      </c>
      <c r="T2" s="4">
        <f>(J2+K2)^C2*(L2)^E2*(M2)^D2*(O2)^F2*H2</f>
        <v>320.40788650000002</v>
      </c>
      <c r="U2" s="4">
        <f>(J2+K2)^C2*(L2)^E2*(M2)^D2*(N2)^F2*B2</f>
        <v>320.4078864999999</v>
      </c>
      <c r="V2" s="2" t="b">
        <f>IF(AND(Q2=T2,T2=U2),TRUE, FALSE)</f>
        <v>1</v>
      </c>
    </row>
    <row r="3" spans="1:22" ht="15" customHeight="1" x14ac:dyDescent="0.3">
      <c r="A3" s="19" t="s">
        <v>9</v>
      </c>
      <c r="B3" s="18">
        <f t="shared" ref="B3:B11" si="0">H3*($B$14)^F3</f>
        <v>3.4613694397849302</v>
      </c>
      <c r="C3" s="18">
        <f>(1-E3-F3)*G3</f>
        <v>0.23390750637812385</v>
      </c>
      <c r="D3" s="20">
        <f>(1-E3-F3)*(1-G3)</f>
        <v>5.2172493621876155E-2</v>
      </c>
      <c r="E3" s="3">
        <v>0.13</v>
      </c>
      <c r="F3" s="3">
        <v>0.58391999999999999</v>
      </c>
      <c r="G3" s="4">
        <f>$B$15</f>
        <v>0.81762970629937026</v>
      </c>
      <c r="H3" s="15">
        <f>Q3/P3</f>
        <v>1.7293845334992821</v>
      </c>
      <c r="I3" s="3">
        <v>0.36648318171501199</v>
      </c>
      <c r="J3" s="3">
        <v>7.6700000000000004E-2</v>
      </c>
      <c r="K3" s="3">
        <v>0.98149200000000003</v>
      </c>
      <c r="L3" s="3">
        <v>4.3997044939999999</v>
      </c>
      <c r="M3" s="3">
        <v>28.52167773</v>
      </c>
      <c r="N3" s="3">
        <v>0.622</v>
      </c>
      <c r="O3" s="4">
        <f>N3*$B$14</f>
        <v>2.0411846248452363</v>
      </c>
      <c r="P3" s="4">
        <f>(J3+K3)^C3*(L3)^E3*(M3)^D3*(O3)^F3</f>
        <v>2.219511750942575</v>
      </c>
      <c r="Q3" s="3">
        <v>3.8383892940000002</v>
      </c>
      <c r="R3" s="7">
        <f t="shared" ref="R3:R11" si="1">(Q3-P3)^2</f>
        <v>2.6207644994156456</v>
      </c>
      <c r="T3" s="4">
        <f>(J3+K3)^C3*(L3)^E3*(M3)^D3*(O3)^F3*H3</f>
        <v>3.8383892939999997</v>
      </c>
      <c r="U3" s="4">
        <f>(J3+K3)^C3*(L3)^E3*(M3)^D3*(N3)^F3*B3</f>
        <v>3.8383892940000006</v>
      </c>
      <c r="V3" s="2" t="b">
        <f>IF(AND(Q3=T3,T3=U3),TRUE, FALSE)</f>
        <v>1</v>
      </c>
    </row>
    <row r="4" spans="1:22" ht="15" customHeight="1" x14ac:dyDescent="0.3">
      <c r="A4" s="19" t="s">
        <v>13</v>
      </c>
      <c r="B4" s="18">
        <f t="shared" si="0"/>
        <v>2.4164578775803101</v>
      </c>
      <c r="C4" s="18">
        <f>(1-E4-F4)*G4</f>
        <v>0.37922483407871088</v>
      </c>
      <c r="D4" s="20">
        <f>(1-E4-F4)*(1-G4)</f>
        <v>8.4585165921289063E-2</v>
      </c>
      <c r="E4" s="3">
        <v>0.06</v>
      </c>
      <c r="F4" s="3">
        <v>0.47619</v>
      </c>
      <c r="G4" s="4">
        <f>$B$15</f>
        <v>0.81762970629937026</v>
      </c>
      <c r="H4" s="15">
        <f>Q4/P4</f>
        <v>1.3722126718150247</v>
      </c>
      <c r="I4" s="3">
        <v>0.62282443046569802</v>
      </c>
      <c r="J4" s="3">
        <v>9.0150000000000004E-3</v>
      </c>
      <c r="K4" s="3">
        <v>3.370892</v>
      </c>
      <c r="L4" s="3">
        <v>11.984056580000001</v>
      </c>
      <c r="M4" s="3">
        <v>170.47203640000001</v>
      </c>
      <c r="N4" s="3">
        <v>4.6139999999999999</v>
      </c>
      <c r="O4" s="4">
        <f>N4*$B$14</f>
        <v>15.141520673691192</v>
      </c>
      <c r="P4" s="4">
        <f>(J4+K4)^C4*(L4)^E4*(M4)^D4*(O4)^F4</f>
        <v>10.376232884635062</v>
      </c>
      <c r="Q4" s="3">
        <v>14.238398249999999</v>
      </c>
      <c r="R4" s="7">
        <f t="shared" si="1"/>
        <v>14.916321309424481</v>
      </c>
      <c r="T4" s="4">
        <f>(J4+K4)^C4*(L4)^E4*(M4)^D4*(O4)^F4*H4</f>
        <v>14.238398249999999</v>
      </c>
      <c r="U4" s="4">
        <f>(J4+K4)^C4*(L4)^E4*(M4)^D4*(N4)^F4*B4</f>
        <v>14.238398249999998</v>
      </c>
      <c r="V4" s="2" t="b">
        <f>IF(AND(Q4=T4,T4=U4),TRUE, FALSE)</f>
        <v>1</v>
      </c>
    </row>
    <row r="5" spans="1:22" ht="15" customHeight="1" x14ac:dyDescent="0.3">
      <c r="A5" s="19" t="s">
        <v>14</v>
      </c>
      <c r="B5" s="18">
        <f t="shared" si="0"/>
        <v>0.91012161527428825</v>
      </c>
      <c r="C5" s="18">
        <f>(1-E5-F5)*G5</f>
        <v>0.41852829406052172</v>
      </c>
      <c r="D5" s="20">
        <f>(1-E5-F5)*(1-G5)</f>
        <v>9.3351705939478377E-2</v>
      </c>
      <c r="E5" s="3">
        <v>0.09</v>
      </c>
      <c r="F5" s="3">
        <v>0.39811999999999997</v>
      </c>
      <c r="G5" s="4">
        <f>$B$15</f>
        <v>0.81762970629937026</v>
      </c>
      <c r="H5" s="15">
        <f>Q5/P5</f>
        <v>0.56706510100273277</v>
      </c>
      <c r="I5" s="3">
        <v>0.3</v>
      </c>
      <c r="J5" s="3">
        <v>14.741268</v>
      </c>
      <c r="K5" s="3">
        <v>0.106604</v>
      </c>
      <c r="L5" s="3">
        <v>24.950894779999999</v>
      </c>
      <c r="M5" s="3">
        <v>229.81223320000001</v>
      </c>
      <c r="N5" s="3">
        <v>137.09299999999999</v>
      </c>
      <c r="O5" s="4">
        <f>N5*$B$14</f>
        <v>449.89087423457875</v>
      </c>
      <c r="P5" s="4">
        <f>(J5+K5)^C5*(L5)^E5*(M5)^D5*(O5)^F5</f>
        <v>78.127804394343244</v>
      </c>
      <c r="Q5" s="3">
        <v>44.303551290000001</v>
      </c>
      <c r="R5" s="7">
        <f t="shared" si="1"/>
        <v>1144.0800980666734</v>
      </c>
      <c r="T5" s="4">
        <f>(J5+K5)^C5*(L5)^E5*(M5)^D5*(O5)^F5*H5</f>
        <v>44.303551290000001</v>
      </c>
      <c r="U5" s="4">
        <f>(J5+K5)^C5*(L5)^E5*(M5)^D5*(N5)^F5*B5</f>
        <v>44.303551289999987</v>
      </c>
      <c r="V5" s="2" t="b">
        <f>IF(AND(Q5=T5,T5=U5),TRUE, FALSE)</f>
        <v>1</v>
      </c>
    </row>
    <row r="6" spans="1:22" ht="15" customHeight="1" x14ac:dyDescent="0.3">
      <c r="A6" s="19" t="s">
        <v>15</v>
      </c>
      <c r="B6" s="18">
        <f t="shared" si="0"/>
        <v>1.4458771156667036</v>
      </c>
      <c r="C6" s="18">
        <f>(1-E6-F6)*G6</f>
        <v>0.39468621182483205</v>
      </c>
      <c r="D6" s="20">
        <f>(1-E6-F6)*(1-G6)</f>
        <v>8.8033788175167993E-2</v>
      </c>
      <c r="E6" s="3">
        <v>0.09</v>
      </c>
      <c r="F6" s="3">
        <v>0.42727999999999999</v>
      </c>
      <c r="G6" s="4">
        <f>$B$15</f>
        <v>0.81762970629937026</v>
      </c>
      <c r="H6" s="15">
        <f>Q6/P6</f>
        <v>0.87019310027334007</v>
      </c>
      <c r="I6" s="3">
        <v>1.1712350845336901</v>
      </c>
      <c r="J6" s="3">
        <v>26.681745222222226</v>
      </c>
      <c r="K6" s="3">
        <v>196.47852399999999</v>
      </c>
      <c r="L6" s="3">
        <v>168.94399999999999</v>
      </c>
      <c r="M6" s="3">
        <v>1445.5457309999999</v>
      </c>
      <c r="N6" s="3">
        <v>195.71799999999999</v>
      </c>
      <c r="O6" s="4">
        <f>N6*$B$14</f>
        <v>642.27744759720258</v>
      </c>
      <c r="P6" s="4">
        <f>(J6+K6)^C6*(L6)^E6*(M6)^D6*(O6)^F6</f>
        <v>403.02952665314842</v>
      </c>
      <c r="Q6" s="3">
        <v>350.71351329999999</v>
      </c>
      <c r="R6" s="7">
        <f t="shared" si="1"/>
        <v>2736.9652531668053</v>
      </c>
      <c r="T6" s="4">
        <f>(J6+K6)^C6*(L6)^E6*(M6)^D6*(O6)^F6*H6</f>
        <v>350.71351329999999</v>
      </c>
      <c r="U6" s="4">
        <f>(J6+K6)^C6*(L6)^E6*(M6)^D6*(N6)^F6*B6</f>
        <v>350.71351329999999</v>
      </c>
      <c r="V6" s="2" t="b">
        <f>IF(AND(Q6=T6,T6=U6),TRUE, FALSE)</f>
        <v>1</v>
      </c>
    </row>
    <row r="7" spans="1:22" ht="15" customHeight="1" x14ac:dyDescent="0.3">
      <c r="A7" s="19" t="s">
        <v>16</v>
      </c>
      <c r="B7" s="18">
        <f t="shared" si="0"/>
        <v>1.4650498620457966</v>
      </c>
      <c r="C7" s="18">
        <f>(1-E7-F7)*G7</f>
        <v>0.38513629685525536</v>
      </c>
      <c r="D7" s="20">
        <f>(1-E7-F7)*(1-G7)</f>
        <v>8.5903703144744631E-2</v>
      </c>
      <c r="E7" s="3">
        <v>0.11</v>
      </c>
      <c r="F7" s="3">
        <v>0.41896</v>
      </c>
      <c r="G7" s="4">
        <f>$B$15</f>
        <v>0.81762970629937026</v>
      </c>
      <c r="H7" s="15">
        <f>Q7/P7</f>
        <v>0.89049306563947994</v>
      </c>
      <c r="I7" s="3">
        <v>0.5</v>
      </c>
      <c r="J7" s="3">
        <v>8.80858615</v>
      </c>
      <c r="K7" s="3">
        <v>13.47254</v>
      </c>
      <c r="L7" s="3">
        <v>45.723372210000001</v>
      </c>
      <c r="M7" s="3">
        <v>355.20250160000001</v>
      </c>
      <c r="N7" s="3">
        <v>52.981999999999999</v>
      </c>
      <c r="O7" s="4">
        <f>N7*$B$14</f>
        <v>173.86823761020952</v>
      </c>
      <c r="P7" s="4">
        <f>(J7+K7)^C7*(L7)^E7*(M7)^D7*(O7)^F7</f>
        <v>72.34570225848573</v>
      </c>
      <c r="Q7" s="3">
        <v>64.423346190000004</v>
      </c>
      <c r="R7" s="7">
        <f t="shared" si="1"/>
        <v>62.763725675872614</v>
      </c>
      <c r="T7" s="4">
        <f>(J7+K7)^C7*(L7)^E7*(M7)^D7*(O7)^F7*H7</f>
        <v>64.423346190000004</v>
      </c>
      <c r="U7" s="4">
        <f>(J7+K7)^C7*(L7)^E7*(M7)^D7*(N7)^F7*B7</f>
        <v>64.42334618999999</v>
      </c>
      <c r="V7" s="2" t="b">
        <f>IF(AND(Q7=T7,T7=U7),TRUE, FALSE)</f>
        <v>1</v>
      </c>
    </row>
    <row r="8" spans="1:22" ht="15" customHeight="1" x14ac:dyDescent="0.3">
      <c r="A8" s="19" t="s">
        <v>17</v>
      </c>
      <c r="B8" s="18">
        <f t="shared" si="0"/>
        <v>1.61863765997179</v>
      </c>
      <c r="C8" s="18">
        <f>(1-E8-F8)*G8</f>
        <v>0.41744084655114355</v>
      </c>
      <c r="D8" s="20">
        <f>(1-E8-F8)*(1-G8)</f>
        <v>9.3109153448856521E-2</v>
      </c>
      <c r="E8" s="3">
        <v>0.09</v>
      </c>
      <c r="F8" s="3">
        <v>0.39945000000000003</v>
      </c>
      <c r="G8" s="4">
        <f>$B$15</f>
        <v>0.81762970629937026</v>
      </c>
      <c r="H8" s="15">
        <f>Q8/P8</f>
        <v>1.0069240866511118</v>
      </c>
      <c r="I8" s="3">
        <v>0.44486066699027998</v>
      </c>
      <c r="J8" s="3">
        <v>43.670473125000001</v>
      </c>
      <c r="K8" s="3">
        <v>219.94610800000001</v>
      </c>
      <c r="L8" s="3">
        <v>1656.89</v>
      </c>
      <c r="M8" s="3">
        <v>15865.29342</v>
      </c>
      <c r="N8" s="3">
        <v>593.95699999999999</v>
      </c>
      <c r="O8" s="4">
        <f>N8*$B$14</f>
        <v>1949.1573894199391</v>
      </c>
      <c r="P8" s="4">
        <f>(J8+K8)^C8*(L8)^E8*(M8)^D8*(O8)^F8</f>
        <v>1012.9286363505165</v>
      </c>
      <c r="Q8" s="3">
        <v>1019.942242</v>
      </c>
      <c r="R8" s="7">
        <f t="shared" si="1"/>
        <v>49.190664206466195</v>
      </c>
      <c r="T8" s="4">
        <f>(J8+K8)^C8*(L8)^E8*(M8)^D8*(O8)^F8*H8</f>
        <v>1019.942242</v>
      </c>
      <c r="U8" s="4">
        <f>(J8+K8)^C8*(L8)^E8*(M8)^D8*(N8)^F8*B8</f>
        <v>1019.9422419999995</v>
      </c>
      <c r="V8" s="2" t="b">
        <f>IF(AND(Q8=T8,T8=U8),TRUE, FALSE)</f>
        <v>1</v>
      </c>
    </row>
    <row r="9" spans="1:22" ht="15" customHeight="1" x14ac:dyDescent="0.3">
      <c r="A9" s="19" t="s">
        <v>18</v>
      </c>
      <c r="B9" s="18">
        <f t="shared" si="0"/>
        <v>0.43439597558559884</v>
      </c>
      <c r="C9" s="18">
        <f>(1-E9-F9)*G9</f>
        <v>0.25958925545298711</v>
      </c>
      <c r="D9" s="20">
        <f>(1-E9-F9)*(1-G9)</f>
        <v>5.7900744547012946E-2</v>
      </c>
      <c r="E9" s="3">
        <v>0.1</v>
      </c>
      <c r="F9" s="3">
        <v>0.58250999999999997</v>
      </c>
      <c r="G9" s="4">
        <f>$B$15</f>
        <v>0.81762970629937026</v>
      </c>
      <c r="H9" s="15">
        <f>Q9/P9</f>
        <v>0.21739877786573725</v>
      </c>
      <c r="I9" s="3">
        <v>0.28394982218742398</v>
      </c>
      <c r="J9" s="3">
        <v>12.295908000000001</v>
      </c>
      <c r="K9" s="3">
        <v>2.212952</v>
      </c>
      <c r="L9" s="3">
        <v>11.63448475</v>
      </c>
      <c r="M9" s="3">
        <v>91.199655250000006</v>
      </c>
      <c r="N9" s="3">
        <v>40.465000000000003</v>
      </c>
      <c r="O9" s="4">
        <f>N9*$B$14</f>
        <v>132.79185827067926</v>
      </c>
      <c r="P9" s="4">
        <f>(J9+K9)^C9*(L9)^E9*(M9)^D9*(O9)^F9</f>
        <v>57.329202732212124</v>
      </c>
      <c r="Q9" s="3">
        <v>12.463298610000001</v>
      </c>
      <c r="R9" s="7">
        <f t="shared" si="1"/>
        <v>2012.9493527035306</v>
      </c>
      <c r="T9" s="4">
        <f>(J9+K9)^C9*(L9)^E9*(M9)^D9*(O9)^F9*H9</f>
        <v>12.463298610000001</v>
      </c>
      <c r="U9" s="4">
        <f>(J9+K9)^C9*(L9)^E9*(M9)^D9*(N9)^F9*B9</f>
        <v>12.463298610000008</v>
      </c>
      <c r="V9" s="2" t="b">
        <f>IF(AND(Q9=T9,T9=U9),TRUE, FALSE)</f>
        <v>1</v>
      </c>
    </row>
    <row r="10" spans="1:22" ht="15" customHeight="1" x14ac:dyDescent="0.3">
      <c r="A10" s="19" t="s">
        <v>20</v>
      </c>
      <c r="B10" s="18">
        <f t="shared" si="0"/>
        <v>1.4628323025696626</v>
      </c>
      <c r="C10" s="18">
        <f>(1-E10-F10)*G10</f>
        <v>0.28924468490046529</v>
      </c>
      <c r="D10" s="20">
        <f>(1-E10-F10)*(1-G10)</f>
        <v>6.4515315099534787E-2</v>
      </c>
      <c r="E10" s="3">
        <v>0.09</v>
      </c>
      <c r="F10" s="3">
        <v>0.55623999999999996</v>
      </c>
      <c r="G10" s="4">
        <f>$B$15</f>
        <v>0.81762970629937026</v>
      </c>
      <c r="H10" s="15">
        <f>Q10/P10</f>
        <v>0.75530712487866702</v>
      </c>
      <c r="I10" s="3">
        <v>0.54299837350845304</v>
      </c>
      <c r="J10" s="3">
        <v>20.846993999999999</v>
      </c>
      <c r="K10" s="3">
        <v>175.70544799999999</v>
      </c>
      <c r="L10" s="3">
        <v>258.94900000000001</v>
      </c>
      <c r="M10" s="3">
        <v>2437.3085580000002</v>
      </c>
      <c r="N10" s="3">
        <v>124.596</v>
      </c>
      <c r="O10" s="4">
        <f>N10*$B$14</f>
        <v>408.88012784118501</v>
      </c>
      <c r="P10" s="4">
        <f>(J10+K10)^C10*(L10)^E10*(M10)^D10*(O10)^F10</f>
        <v>356.24394492932146</v>
      </c>
      <c r="Q10" s="3">
        <v>269.07358979999998</v>
      </c>
      <c r="R10" s="7">
        <f t="shared" si="1"/>
        <v>7598.6708133720231</v>
      </c>
      <c r="T10" s="4">
        <f>(J10+K10)^C10*(L10)^E10*(M10)^D10*(O10)^F10*H10</f>
        <v>269.07358979999998</v>
      </c>
      <c r="U10" s="4">
        <f>(J10+K10)^C10*(L10)^E10*(M10)^D10*(N10)^F10*B10</f>
        <v>269.07358979999987</v>
      </c>
      <c r="V10" s="2" t="b">
        <f>IF(AND(Q10=T10,T10=U10),TRUE, FALSE)</f>
        <v>1</v>
      </c>
    </row>
    <row r="11" spans="1:22" ht="15" customHeight="1" thickBot="1" x14ac:dyDescent="0.35">
      <c r="A11" s="21" t="s">
        <v>19</v>
      </c>
      <c r="B11" s="22">
        <f t="shared" si="0"/>
        <v>2.8865878585612528</v>
      </c>
      <c r="C11" s="22">
        <f>(1-E11-F11)*G11</f>
        <v>0.17534886681296294</v>
      </c>
      <c r="D11" s="23">
        <f>(1-E11-F11)*(1-G11)</f>
        <v>3.9111133187037052E-2</v>
      </c>
      <c r="E11" s="3">
        <v>0.13</v>
      </c>
      <c r="F11" s="3">
        <v>0.65554000000000001</v>
      </c>
      <c r="G11" s="4">
        <f>$B$15</f>
        <v>0.81762970629937026</v>
      </c>
      <c r="H11" s="15">
        <f>Q11/P11</f>
        <v>1.3245424883408754</v>
      </c>
      <c r="I11" s="3">
        <v>0.51462882757186901</v>
      </c>
      <c r="J11" s="3">
        <v>11.445347999999999</v>
      </c>
      <c r="K11" s="3">
        <v>40.443351999999997</v>
      </c>
      <c r="L11" s="3">
        <v>397.77300000000002</v>
      </c>
      <c r="M11" s="3">
        <v>2665.7782999999999</v>
      </c>
      <c r="N11" s="3">
        <v>134.20699999999999</v>
      </c>
      <c r="O11" s="4">
        <f>N11*$B$14</f>
        <v>440.42004010708143</v>
      </c>
      <c r="P11" s="4">
        <f>(J11+K11)^C11*(L11)^E11*(M11)^D11*(O11)^F11</f>
        <v>320.50671997072789</v>
      </c>
      <c r="Q11" s="3">
        <v>424.52476840000003</v>
      </c>
      <c r="R11" s="7">
        <f t="shared" si="1"/>
        <v>10819.754399034404</v>
      </c>
      <c r="T11" s="4">
        <f>(J11+K11)^C11*(L11)^E11*(M11)^D11*(O11)^F11*H11</f>
        <v>424.52476840000008</v>
      </c>
      <c r="U11" s="4">
        <f>(J11+K11)^C11*(L11)^E11*(M11)^D11*(N11)^F11*B11</f>
        <v>424.52476839999986</v>
      </c>
      <c r="V11" s="2" t="b">
        <f>IF(AND(Q11=T11,T11=U11),TRUE, FALSE)</f>
        <v>1</v>
      </c>
    </row>
    <row r="12" spans="1:22" ht="15" customHeight="1" x14ac:dyDescent="0.3">
      <c r="A12" s="1"/>
      <c r="B12" s="11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  <c r="Q12" s="7"/>
    </row>
    <row r="13" spans="1:22" ht="15" customHeight="1" x14ac:dyDescent="0.3">
      <c r="A13" s="9" t="s">
        <v>23</v>
      </c>
      <c r="B13" s="8">
        <f>SUM(R2:R11)</f>
        <v>25219.407474625303</v>
      </c>
      <c r="C13" s="4"/>
      <c r="D13" s="4"/>
      <c r="E13" s="3"/>
      <c r="F13" s="3"/>
      <c r="G13" s="3"/>
      <c r="I13" s="3"/>
      <c r="J13" s="3"/>
      <c r="K13" s="3"/>
      <c r="L13" s="3"/>
      <c r="M13" s="3"/>
      <c r="N13" s="3"/>
      <c r="P13" s="3"/>
      <c r="Q13" s="7"/>
    </row>
    <row r="14" spans="1:22" ht="15" customHeight="1" x14ac:dyDescent="0.3">
      <c r="A14" s="5" t="s">
        <v>25</v>
      </c>
      <c r="B14" s="10">
        <v>3.2816473068251391</v>
      </c>
      <c r="C14" s="4"/>
      <c r="D14" s="4"/>
      <c r="E14" s="3"/>
      <c r="F14" s="3"/>
      <c r="G14" s="3"/>
      <c r="I14" s="3"/>
      <c r="J14" s="3"/>
      <c r="K14" s="3"/>
      <c r="L14" s="3"/>
      <c r="M14" s="3"/>
      <c r="N14" s="3"/>
      <c r="O14" s="4"/>
      <c r="P14" s="3"/>
      <c r="Q14" s="7"/>
    </row>
    <row r="15" spans="1:22" ht="15" customHeight="1" x14ac:dyDescent="0.3">
      <c r="A15" s="5" t="s">
        <v>24</v>
      </c>
      <c r="B15" s="10">
        <v>0.81762970629937026</v>
      </c>
      <c r="C15" s="4"/>
      <c r="D15" s="4"/>
      <c r="E15" s="3"/>
      <c r="F15" s="3"/>
      <c r="G15" s="3"/>
      <c r="I15" s="3"/>
      <c r="J15" s="3"/>
      <c r="K15" s="3"/>
      <c r="L15" s="3"/>
      <c r="M15" s="3"/>
      <c r="N15" s="3"/>
      <c r="O15" s="4"/>
      <c r="P15" s="3"/>
      <c r="Q15" s="7"/>
    </row>
    <row r="16" spans="1:22" ht="15" customHeight="1" x14ac:dyDescent="0.3">
      <c r="A16" s="5" t="s">
        <v>29</v>
      </c>
      <c r="B16" s="4">
        <f>CORREL(P2:P11,Q2:Q11)</f>
        <v>0.98617733510582894</v>
      </c>
      <c r="C16" s="4"/>
      <c r="D16" s="4"/>
      <c r="E16" s="3"/>
      <c r="F16" s="3"/>
      <c r="G16" s="3"/>
      <c r="I16" s="3"/>
      <c r="J16" s="3"/>
      <c r="K16" s="3"/>
      <c r="L16" s="3"/>
      <c r="M16" s="3"/>
      <c r="N16" s="3"/>
      <c r="O16" s="4"/>
      <c r="P16" s="3"/>
      <c r="Q16" s="7"/>
    </row>
    <row r="17" spans="1:17" ht="15" customHeight="1" x14ac:dyDescent="0.3">
      <c r="A17" s="12" t="s">
        <v>45</v>
      </c>
      <c r="B17" s="4">
        <f>CORREL(H2:H11,I2:I11)</f>
        <v>0.14493884119873185</v>
      </c>
      <c r="C17" s="4"/>
      <c r="D17" s="4"/>
      <c r="E17" s="3"/>
      <c r="F17" s="3"/>
      <c r="G17" s="3"/>
      <c r="I17" s="3"/>
      <c r="J17" s="3"/>
      <c r="K17" s="3"/>
      <c r="L17" s="3"/>
      <c r="M17" s="3"/>
      <c r="N17" s="3"/>
      <c r="O17" s="4"/>
      <c r="P17" s="3"/>
      <c r="Q17" s="7"/>
    </row>
    <row r="18" spans="1:17" ht="15" customHeight="1" x14ac:dyDescent="0.3">
      <c r="A18" s="5"/>
      <c r="B18" s="4"/>
      <c r="C18" s="4"/>
      <c r="D18" s="4"/>
      <c r="E18" s="3"/>
      <c r="F18" s="3"/>
      <c r="G18" s="3"/>
      <c r="I18" s="3"/>
      <c r="J18" s="3"/>
      <c r="K18" s="3"/>
      <c r="L18" s="3"/>
      <c r="M18" s="3"/>
      <c r="N18" s="3"/>
      <c r="O18" s="4"/>
      <c r="P18" s="3"/>
      <c r="Q18" s="7"/>
    </row>
    <row r="19" spans="1:17" ht="15" customHeight="1" x14ac:dyDescent="0.3">
      <c r="A19" s="5"/>
      <c r="B19" s="4"/>
      <c r="C19" s="4"/>
      <c r="D19" s="4"/>
      <c r="E19" s="3"/>
      <c r="F19" s="3"/>
      <c r="G19" s="3"/>
      <c r="I19" s="3"/>
      <c r="J19" s="3"/>
      <c r="K19" s="3"/>
      <c r="L19" s="3"/>
      <c r="M19" s="3"/>
      <c r="N19" s="3"/>
      <c r="O19" s="4"/>
      <c r="P19" s="3"/>
      <c r="Q19" s="7"/>
    </row>
    <row r="20" spans="1:17" ht="15" customHeight="1" x14ac:dyDescent="0.3">
      <c r="A20" s="12" t="s">
        <v>40</v>
      </c>
      <c r="B20" s="4">
        <f>AVERAGE(H2:H11)</f>
        <v>0.98288416451160787</v>
      </c>
      <c r="C20" s="4"/>
      <c r="D20" s="4"/>
      <c r="E20" s="3"/>
      <c r="F20" s="3"/>
      <c r="G20" s="3"/>
      <c r="I20" s="3"/>
      <c r="J20" s="3"/>
      <c r="K20" s="3"/>
      <c r="L20" s="3"/>
      <c r="M20" s="3"/>
      <c r="N20" s="3"/>
      <c r="O20" s="4"/>
      <c r="P20" s="3"/>
      <c r="Q20" s="7"/>
    </row>
    <row r="21" spans="1:17" ht="15" customHeight="1" x14ac:dyDescent="0.3">
      <c r="A21" s="14" t="s">
        <v>42</v>
      </c>
      <c r="B21" s="27">
        <f>AVERAGE(B2:B11)</f>
        <v>1.8168404968647494</v>
      </c>
      <c r="C21" s="14" t="s">
        <v>44</v>
      </c>
    </row>
    <row r="23" spans="1:17" ht="15" customHeight="1" x14ac:dyDescent="0.3">
      <c r="A23" s="14" t="s">
        <v>38</v>
      </c>
      <c r="B23" s="17">
        <f>COUNTIF(V2:V11,"="&amp;TRUE)/10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6139-F2D2-4356-BE10-E1AE17EF2E28}">
  <sheetPr>
    <outlinePr summaryBelow="0" summaryRight="0"/>
  </sheetPr>
  <dimension ref="A1:Y26"/>
  <sheetViews>
    <sheetView workbookViewId="0">
      <selection activeCell="G16" sqref="G16"/>
    </sheetView>
  </sheetViews>
  <sheetFormatPr defaultColWidth="14.44140625" defaultRowHeight="15" customHeight="1" x14ac:dyDescent="0.3"/>
  <cols>
    <col min="1" max="1" width="40.77734375" style="2" customWidth="1"/>
    <col min="2" max="21" width="15.77734375" style="2" customWidth="1"/>
    <col min="22" max="16384" width="14.44140625" style="2"/>
  </cols>
  <sheetData>
    <row r="1" spans="1:25" ht="15" customHeight="1" x14ac:dyDescent="0.3">
      <c r="A1" s="24" t="s">
        <v>10</v>
      </c>
      <c r="B1" s="25" t="s">
        <v>41</v>
      </c>
      <c r="C1" s="25" t="s">
        <v>32</v>
      </c>
      <c r="D1" s="26" t="s">
        <v>33</v>
      </c>
      <c r="E1" s="1" t="s">
        <v>6</v>
      </c>
      <c r="F1" s="1" t="s">
        <v>8</v>
      </c>
      <c r="G1" s="5" t="s">
        <v>24</v>
      </c>
      <c r="H1" s="12" t="s">
        <v>39</v>
      </c>
      <c r="I1" s="5" t="s">
        <v>27</v>
      </c>
      <c r="J1" s="1" t="s">
        <v>0</v>
      </c>
      <c r="K1" s="1" t="s">
        <v>1</v>
      </c>
      <c r="L1" s="16" t="s">
        <v>30</v>
      </c>
      <c r="M1" s="16" t="s">
        <v>31</v>
      </c>
      <c r="N1" s="1" t="s">
        <v>2</v>
      </c>
      <c r="O1" s="1" t="s">
        <v>3</v>
      </c>
      <c r="P1" s="1" t="s">
        <v>4</v>
      </c>
      <c r="Q1" s="12" t="s">
        <v>34</v>
      </c>
      <c r="R1" s="5" t="s">
        <v>26</v>
      </c>
      <c r="S1" s="5" t="s">
        <v>21</v>
      </c>
      <c r="T1" s="1" t="s">
        <v>11</v>
      </c>
      <c r="U1" s="6" t="s">
        <v>22</v>
      </c>
      <c r="W1" s="14" t="s">
        <v>35</v>
      </c>
      <c r="X1" s="14" t="s">
        <v>36</v>
      </c>
      <c r="Y1" s="14" t="s">
        <v>38</v>
      </c>
    </row>
    <row r="2" spans="1:25" ht="15" customHeight="1" x14ac:dyDescent="0.3">
      <c r="A2" s="19" t="s">
        <v>12</v>
      </c>
      <c r="B2" s="18">
        <f>H2*((1-Q2)*$B$14)^F2</f>
        <v>3.197336165001456</v>
      </c>
      <c r="C2" s="18">
        <f>(1-E2-F2)*G2</f>
        <v>0.35514785081606554</v>
      </c>
      <c r="D2" s="20">
        <f>(1-E2-F2)*(1-G2)</f>
        <v>5.042214918393443E-2</v>
      </c>
      <c r="E2" s="3">
        <v>0.06</v>
      </c>
      <c r="F2" s="3">
        <v>0.53442999999999996</v>
      </c>
      <c r="G2" s="4">
        <f>$B$15</f>
        <v>0.87567584095486739</v>
      </c>
      <c r="H2" s="15">
        <f>T2/S2</f>
        <v>0.99344804310258572</v>
      </c>
      <c r="I2" s="3">
        <v>0.81218433380126998</v>
      </c>
      <c r="J2" s="3">
        <v>65.294229000000001</v>
      </c>
      <c r="K2" s="3">
        <v>104.43883599999999</v>
      </c>
      <c r="L2" s="3">
        <v>0.34649999999999997</v>
      </c>
      <c r="M2" s="3">
        <v>0.35930000000000001</v>
      </c>
      <c r="N2" s="3">
        <v>211.67599999999999</v>
      </c>
      <c r="O2" s="3">
        <v>3017.7409349999998</v>
      </c>
      <c r="P2" s="3">
        <v>93.811000000000007</v>
      </c>
      <c r="Q2" s="3">
        <v>0.109</v>
      </c>
      <c r="R2" s="4">
        <f>P2*$B$14*(1-Q2*$B$16)</f>
        <v>835.85601000000008</v>
      </c>
      <c r="S2" s="4">
        <f>(J2*L2+K2*M2)^C2*(N2)^E2*(O2)^D2*(R2)^F2</f>
        <v>322.52103038962247</v>
      </c>
      <c r="T2" s="3">
        <v>320.40788650000002</v>
      </c>
      <c r="U2" s="7">
        <f>(T2-S2)^2</f>
        <v>4.4653770982486947</v>
      </c>
      <c r="W2" s="4">
        <f>H2*(J2*L2+K2*M2)^C2*(N2)^E2*(O2)^D2*(R2)^F2</f>
        <v>320.40788650000007</v>
      </c>
      <c r="X2" s="4">
        <f>B2*(J2*L2+K2*M2)^C2*(N2)^E2*(O2)^D2*(P2)^F2</f>
        <v>320.4078864999999</v>
      </c>
      <c r="Y2" s="2" t="b">
        <f>IF(AND(T2=W2,W2=X2),TRUE, FALSE)</f>
        <v>1</v>
      </c>
    </row>
    <row r="3" spans="1:25" ht="15" customHeight="1" x14ac:dyDescent="0.3">
      <c r="A3" s="19" t="s">
        <v>9</v>
      </c>
      <c r="B3" s="18">
        <f t="shared" ref="B3:B11" si="0">H3*((1-Q3)*$B$14)^F3</f>
        <v>4.4617295722088564</v>
      </c>
      <c r="C3" s="18">
        <f>(1-E3-F3)*G3</f>
        <v>0.25051334458036845</v>
      </c>
      <c r="D3" s="20">
        <f>(1-E3-F3)*(1-G3)</f>
        <v>3.556665541963154E-2</v>
      </c>
      <c r="E3" s="3">
        <v>0.13</v>
      </c>
      <c r="F3" s="3">
        <v>0.58391999999999999</v>
      </c>
      <c r="G3" s="4">
        <f>$B$15</f>
        <v>0.87567584095486739</v>
      </c>
      <c r="H3" s="15">
        <f t="shared" ref="H3:H11" si="1">T3/S3</f>
        <v>1.2401089884371326</v>
      </c>
      <c r="I3" s="3">
        <v>0.36648318171501199</v>
      </c>
      <c r="J3" s="3">
        <v>7.6700000000000004E-2</v>
      </c>
      <c r="K3" s="3">
        <v>0.98149200000000003</v>
      </c>
      <c r="L3" s="3">
        <v>0.1004</v>
      </c>
      <c r="M3" s="3">
        <v>0.47899999999999998</v>
      </c>
      <c r="N3" s="3">
        <v>4.3997044939999999</v>
      </c>
      <c r="O3" s="3">
        <v>28.52167773</v>
      </c>
      <c r="P3" s="3">
        <v>0.622</v>
      </c>
      <c r="Q3" s="3">
        <v>0.1041</v>
      </c>
      <c r="R3" s="4">
        <f>P3*$B$14*(1-Q3*$B$16)</f>
        <v>5.5724980000000004</v>
      </c>
      <c r="S3" s="4">
        <f>(J3*L3+K3*M3)^C3*(N3)^E3*(O3)^D3*(R3)^F3</f>
        <v>3.0952031876144952</v>
      </c>
      <c r="T3" s="3">
        <v>3.8383892940000002</v>
      </c>
      <c r="U3" s="7">
        <f t="shared" ref="U3:U11" si="2">(T3-S3)^2</f>
        <v>0.55232558872444715</v>
      </c>
      <c r="W3" s="4">
        <f>H3*(J3*L3+K3*M3)^C3*(N3)^E3*(O3)^D3*(R3)^F3</f>
        <v>3.8383892940000002</v>
      </c>
      <c r="X3" s="4">
        <f t="shared" ref="X3:X11" si="3">B3*(J3*L3+K3*M3)^C3*(N3)^E3*(O3)^D3*(P3)^F3</f>
        <v>3.8383892939999997</v>
      </c>
      <c r="Y3" s="2" t="b">
        <f t="shared" ref="Y3:Y11" si="4">IF(AND(T3=W3,W3=X3),TRUE, FALSE)</f>
        <v>1</v>
      </c>
    </row>
    <row r="4" spans="1:25" ht="15" customHeight="1" x14ac:dyDescent="0.3">
      <c r="A4" s="19" t="s">
        <v>13</v>
      </c>
      <c r="B4" s="18">
        <f t="shared" si="0"/>
        <v>3.8459338599676451</v>
      </c>
      <c r="C4" s="18">
        <f>(1-E4-F4)*G4</f>
        <v>0.40614721179327701</v>
      </c>
      <c r="D4" s="20">
        <f>(1-E4-F4)*(1-G4)</f>
        <v>5.7662788206722951E-2</v>
      </c>
      <c r="E4" s="3">
        <v>0.06</v>
      </c>
      <c r="F4" s="3">
        <v>0.47619</v>
      </c>
      <c r="G4" s="4">
        <f>$B$15</f>
        <v>0.87567584095486739</v>
      </c>
      <c r="H4" s="15">
        <f t="shared" si="1"/>
        <v>1.4577099120251724</v>
      </c>
      <c r="I4" s="3">
        <v>0.62282443046569802</v>
      </c>
      <c r="J4" s="3">
        <v>9.0150000000000004E-3</v>
      </c>
      <c r="K4" s="3">
        <v>3.370892</v>
      </c>
      <c r="L4" s="3">
        <v>0.11409999999999999</v>
      </c>
      <c r="M4" s="3">
        <v>0.4138</v>
      </c>
      <c r="N4" s="3">
        <v>11.984056580000001</v>
      </c>
      <c r="O4" s="3">
        <v>170.47203640000001</v>
      </c>
      <c r="P4" s="3">
        <v>4.6139999999999999</v>
      </c>
      <c r="Q4" s="3">
        <v>0.23300000000000001</v>
      </c>
      <c r="R4" s="4">
        <f>P4*$B$14*(1-Q4*$B$16)</f>
        <v>35.389380000000003</v>
      </c>
      <c r="S4" s="4">
        <f>(J4*L4+K4*M4)^C4*(N4)^E4*(O4)^D4*(R4)^F4</f>
        <v>9.7676486470609412</v>
      </c>
      <c r="T4" s="3">
        <v>14.238398249999999</v>
      </c>
      <c r="U4" s="7">
        <f t="shared" si="2"/>
        <v>19.987602012179746</v>
      </c>
      <c r="W4" s="4">
        <f>H4*(J4*L4+K4*M4)^C4*(N4)^E4*(O4)^D4*(R4)^F4</f>
        <v>14.238398249999999</v>
      </c>
      <c r="X4" s="4">
        <f t="shared" si="3"/>
        <v>14.238398249999994</v>
      </c>
      <c r="Y4" s="2" t="b">
        <f t="shared" si="4"/>
        <v>1</v>
      </c>
    </row>
    <row r="5" spans="1:25" ht="15" customHeight="1" x14ac:dyDescent="0.3">
      <c r="A5" s="19" t="s">
        <v>14</v>
      </c>
      <c r="B5" s="18">
        <f t="shared" si="0"/>
        <v>1.4777020577307953</v>
      </c>
      <c r="C5" s="18">
        <f>(1-E5-F5)*G5</f>
        <v>0.4482409494679776</v>
      </c>
      <c r="D5" s="20">
        <f>(1-E5-F5)*(1-G5)</f>
        <v>6.3639050532022498E-2</v>
      </c>
      <c r="E5" s="3">
        <v>0.09</v>
      </c>
      <c r="F5" s="3">
        <v>0.39811999999999997</v>
      </c>
      <c r="G5" s="4">
        <f>$B$15</f>
        <v>0.87567584095486739</v>
      </c>
      <c r="H5" s="15">
        <f t="shared" si="1"/>
        <v>0.60411544453609567</v>
      </c>
      <c r="I5" s="3">
        <v>0.3</v>
      </c>
      <c r="J5" s="3">
        <v>14.741268</v>
      </c>
      <c r="K5" s="3">
        <v>0.106604</v>
      </c>
      <c r="L5" s="3">
        <v>0.40660000000000002</v>
      </c>
      <c r="M5" s="3">
        <v>0.4209</v>
      </c>
      <c r="N5" s="3">
        <v>24.950894779999999</v>
      </c>
      <c r="O5" s="3">
        <v>229.81223320000001</v>
      </c>
      <c r="P5" s="3">
        <v>137.09299999999999</v>
      </c>
      <c r="Q5" s="3">
        <v>5.4300000000000001E-2</v>
      </c>
      <c r="R5" s="4">
        <f>P5*$B$14*(1-Q5*$B$16)</f>
        <v>1296.4885009999998</v>
      </c>
      <c r="S5" s="4">
        <f>(J5*L5+K5*M5)^C5*(N5)^E5*(O5)^D5*(R5)^F5</f>
        <v>73.336233481037709</v>
      </c>
      <c r="T5" s="3">
        <v>44.303551290000001</v>
      </c>
      <c r="U5" s="7">
        <f t="shared" si="2"/>
        <v>842.89663520579802</v>
      </c>
      <c r="W5" s="4">
        <f>H5*(J5*L5+K5*M5)^C5*(N5)^E5*(O5)^D5*(R5)^F5</f>
        <v>44.303551290000009</v>
      </c>
      <c r="X5" s="4">
        <f t="shared" si="3"/>
        <v>44.303551290000001</v>
      </c>
      <c r="Y5" s="2" t="b">
        <f t="shared" si="4"/>
        <v>1</v>
      </c>
    </row>
    <row r="6" spans="1:25" ht="15" customHeight="1" x14ac:dyDescent="0.3">
      <c r="A6" s="19" t="s">
        <v>15</v>
      </c>
      <c r="B6" s="18">
        <f t="shared" si="0"/>
        <v>2.2851856448272163</v>
      </c>
      <c r="C6" s="18">
        <f>(1-E6-F6)*G6</f>
        <v>0.42270624194573364</v>
      </c>
      <c r="D6" s="20">
        <f>(1-E6-F6)*(1-G6)</f>
        <v>6.0013758054266418E-2</v>
      </c>
      <c r="E6" s="3">
        <v>0.09</v>
      </c>
      <c r="F6" s="3">
        <v>0.42727999999999999</v>
      </c>
      <c r="G6" s="4">
        <f>$B$15</f>
        <v>0.87567584095486739</v>
      </c>
      <c r="H6" s="15">
        <f t="shared" si="1"/>
        <v>0.88207921360116393</v>
      </c>
      <c r="I6" s="3">
        <v>1.1712350845336901</v>
      </c>
      <c r="J6" s="3">
        <v>26.681745222222226</v>
      </c>
      <c r="K6" s="3">
        <v>196.47852399999999</v>
      </c>
      <c r="L6" s="3">
        <v>0.34329999999999999</v>
      </c>
      <c r="M6" s="3">
        <v>0.38869999999999999</v>
      </c>
      <c r="N6" s="3">
        <v>168.94399999999999</v>
      </c>
      <c r="O6" s="3">
        <v>1445.5457309999999</v>
      </c>
      <c r="P6" s="3">
        <v>195.71799999999999</v>
      </c>
      <c r="Q6" s="3">
        <v>7.1999999999999995E-2</v>
      </c>
      <c r="R6" s="4">
        <f>P6*$B$14*(1-Q6*$B$16)</f>
        <v>1816.26304</v>
      </c>
      <c r="S6" s="4">
        <f>(J6*L6+K6*M6)^C6*(N6)^E6*(O6)^D6*(R6)^F6</f>
        <v>397.59865995275192</v>
      </c>
      <c r="T6" s="3">
        <v>350.71351329999999</v>
      </c>
      <c r="U6" s="7">
        <f t="shared" si="2"/>
        <v>2198.2169766500551</v>
      </c>
      <c r="W6" s="4">
        <f>H6*(J6*L6+K6*M6)^C6*(N6)^E6*(O6)^D6*(R6)^F6</f>
        <v>350.71351329999999</v>
      </c>
      <c r="X6" s="4">
        <f t="shared" si="3"/>
        <v>350.71351330000005</v>
      </c>
      <c r="Y6" s="2" t="b">
        <f t="shared" si="4"/>
        <v>1</v>
      </c>
    </row>
    <row r="7" spans="1:25" ht="15" customHeight="1" x14ac:dyDescent="0.3">
      <c r="A7" s="19" t="s">
        <v>16</v>
      </c>
      <c r="B7" s="18">
        <f t="shared" si="0"/>
        <v>2.3016772933729475</v>
      </c>
      <c r="C7" s="18">
        <f>(1-E7-F7)*G7</f>
        <v>0.41247834812338074</v>
      </c>
      <c r="D7" s="20">
        <f>(1-E7-F7)*(1-G7)</f>
        <v>5.856165187661927E-2</v>
      </c>
      <c r="E7" s="3">
        <v>0.11</v>
      </c>
      <c r="F7" s="3">
        <v>0.41896</v>
      </c>
      <c r="G7" s="4">
        <f>$B$15</f>
        <v>0.87567584095486739</v>
      </c>
      <c r="H7" s="15">
        <f t="shared" si="1"/>
        <v>0.894256737216094</v>
      </c>
      <c r="I7" s="3">
        <v>0.5</v>
      </c>
      <c r="J7" s="3">
        <v>8.80858615</v>
      </c>
      <c r="K7" s="3">
        <v>13.47254</v>
      </c>
      <c r="L7" s="3">
        <v>0.49830000000000002</v>
      </c>
      <c r="M7" s="3">
        <v>0.33879999999999999</v>
      </c>
      <c r="N7" s="3">
        <v>45.723372210000001</v>
      </c>
      <c r="O7" s="3">
        <v>355.20250160000001</v>
      </c>
      <c r="P7" s="3">
        <v>52.981999999999999</v>
      </c>
      <c r="Q7" s="3">
        <v>4.4999999999999998E-2</v>
      </c>
      <c r="R7" s="4">
        <f>P7*$B$14*(1-Q7*$B$16)</f>
        <v>505.97809999999993</v>
      </c>
      <c r="S7" s="4">
        <f>(J7*L7+K7*M7)^C7*(N7)^E7*(O7)^D7*(R7)^F7</f>
        <v>72.041219829728078</v>
      </c>
      <c r="T7" s="3">
        <v>64.423346190000004</v>
      </c>
      <c r="U7" s="7">
        <f t="shared" si="2"/>
        <v>58.031998790863859</v>
      </c>
      <c r="W7" s="4">
        <f>H7*(J7*L7+K7*M7)^C7*(N7)^E7*(O7)^D7*(R7)^F7</f>
        <v>64.42334618999999</v>
      </c>
      <c r="X7" s="4">
        <f t="shared" si="3"/>
        <v>64.42334618999999</v>
      </c>
      <c r="Y7" s="2" t="b">
        <f t="shared" si="4"/>
        <v>1</v>
      </c>
    </row>
    <row r="8" spans="1:25" ht="15" customHeight="1" x14ac:dyDescent="0.3">
      <c r="A8" s="19" t="s">
        <v>17</v>
      </c>
      <c r="B8" s="18">
        <f t="shared" si="0"/>
        <v>2.5414456169435033</v>
      </c>
      <c r="C8" s="18">
        <f>(1-E8-F8)*G8</f>
        <v>0.44707630059950759</v>
      </c>
      <c r="D8" s="20">
        <f>(1-E8-F8)*(1-G8)</f>
        <v>6.3473699400492467E-2</v>
      </c>
      <c r="E8" s="3">
        <v>0.09</v>
      </c>
      <c r="F8" s="3">
        <v>0.39945000000000003</v>
      </c>
      <c r="G8" s="4">
        <f>$B$15</f>
        <v>0.87567584095486739</v>
      </c>
      <c r="H8" s="15">
        <f t="shared" si="1"/>
        <v>1.0314663470507353</v>
      </c>
      <c r="I8" s="3">
        <v>0.44486066699027998</v>
      </c>
      <c r="J8" s="3">
        <v>43.670473125000001</v>
      </c>
      <c r="K8" s="3">
        <v>219.94610800000001</v>
      </c>
      <c r="L8" s="3">
        <v>0.5141</v>
      </c>
      <c r="M8" s="3">
        <v>0.47120000000000001</v>
      </c>
      <c r="N8" s="3">
        <v>1656.89</v>
      </c>
      <c r="O8" s="3">
        <v>15865.29342</v>
      </c>
      <c r="P8" s="3">
        <v>593.95699999999999</v>
      </c>
      <c r="Q8" s="13">
        <v>4.41E-2</v>
      </c>
      <c r="R8" s="4">
        <f>P8*$B$14*(1-Q8*$B$16)</f>
        <v>5677.6349629999995</v>
      </c>
      <c r="S8" s="4">
        <f>(J8*L8+K8*M8)^C8*(N8)^E8*(O8)^D8*(R8)^F8</f>
        <v>988.82745415428622</v>
      </c>
      <c r="T8" s="3">
        <v>1019.942242</v>
      </c>
      <c r="U8" s="7">
        <f t="shared" si="2"/>
        <v>968.13002268377602</v>
      </c>
      <c r="W8" s="4">
        <f>H8*(J8*L8+K8*M8)^C8*(N8)^E8*(O8)^D8*(R8)^F8</f>
        <v>1019.9422420000001</v>
      </c>
      <c r="X8" s="4">
        <f t="shared" si="3"/>
        <v>1019.9422419999999</v>
      </c>
      <c r="Y8" s="2" t="b">
        <f t="shared" si="4"/>
        <v>1</v>
      </c>
    </row>
    <row r="9" spans="1:25" ht="15" customHeight="1" x14ac:dyDescent="0.3">
      <c r="A9" s="19" t="s">
        <v>18</v>
      </c>
      <c r="B9" s="18">
        <f t="shared" si="0"/>
        <v>0.50806196264562964</v>
      </c>
      <c r="C9" s="18">
        <f>(1-E9-F9)*G9</f>
        <v>0.2780183227447609</v>
      </c>
      <c r="D9" s="20">
        <f>(1-E9-F9)*(1-G9)</f>
        <v>3.947167725523916E-2</v>
      </c>
      <c r="E9" s="3">
        <v>0.1</v>
      </c>
      <c r="F9" s="3">
        <v>0.58250999999999997</v>
      </c>
      <c r="G9" s="4">
        <f>$B$15</f>
        <v>0.87567584095486739</v>
      </c>
      <c r="H9" s="15">
        <f t="shared" si="1"/>
        <v>0.15715192462592548</v>
      </c>
      <c r="I9" s="3">
        <v>0.28394982218742398</v>
      </c>
      <c r="J9" s="3">
        <v>12.295908000000001</v>
      </c>
      <c r="K9" s="3">
        <v>2.212952</v>
      </c>
      <c r="L9" s="3">
        <v>0.73450000000000004</v>
      </c>
      <c r="M9" s="3">
        <v>0.13469999999999999</v>
      </c>
      <c r="N9" s="3">
        <v>11.63448475</v>
      </c>
      <c r="O9" s="3">
        <v>91.199655250000006</v>
      </c>
      <c r="P9" s="3">
        <v>40.465000000000003</v>
      </c>
      <c r="Q9" s="3">
        <v>0.25040000000000001</v>
      </c>
      <c r="R9" s="4">
        <f>P9*$B$14*(1-Q9*$B$16)</f>
        <v>303.32564000000002</v>
      </c>
      <c r="S9" s="4">
        <f>(J9*L9+K9*M9)^C9*(N9)^E9*(O9)^D9*(R9)^F9</f>
        <v>79.30732404115858</v>
      </c>
      <c r="T9" s="3">
        <v>12.463298610000001</v>
      </c>
      <c r="U9" s="7">
        <f t="shared" si="2"/>
        <v>4468.1237358413755</v>
      </c>
      <c r="W9" s="4">
        <f>H9*(J9*L9+K9*M9)^C9*(N9)^E9*(O9)^D9*(R9)^F9</f>
        <v>12.463298610000001</v>
      </c>
      <c r="X9" s="4">
        <f t="shared" si="3"/>
        <v>12.463298610000008</v>
      </c>
      <c r="Y9" s="2" t="b">
        <f t="shared" si="4"/>
        <v>1</v>
      </c>
    </row>
    <row r="10" spans="1:25" ht="15" customHeight="1" x14ac:dyDescent="0.3">
      <c r="A10" s="19" t="s">
        <v>20</v>
      </c>
      <c r="B10" s="18">
        <f t="shared" si="0"/>
        <v>1.9477739649845116</v>
      </c>
      <c r="C10" s="18">
        <f>(1-E10-F10)*G10</f>
        <v>0.30977908549619393</v>
      </c>
      <c r="D10" s="20">
        <f>(1-E10-F10)*(1-G10)</f>
        <v>4.3980914503806118E-2</v>
      </c>
      <c r="E10" s="3">
        <v>0.09</v>
      </c>
      <c r="F10" s="3">
        <v>0.55623999999999996</v>
      </c>
      <c r="G10" s="4">
        <f>$B$15</f>
        <v>0.87567584095486739</v>
      </c>
      <c r="H10" s="15">
        <f t="shared" si="1"/>
        <v>0.68471918400506127</v>
      </c>
      <c r="I10" s="3">
        <v>0.54299837350845304</v>
      </c>
      <c r="J10" s="3">
        <v>20.846993999999999</v>
      </c>
      <c r="K10" s="3">
        <v>175.70544799999999</v>
      </c>
      <c r="L10" s="3">
        <v>9.8100000000000007E-2</v>
      </c>
      <c r="M10" s="3">
        <v>0.51290000000000002</v>
      </c>
      <c r="N10" s="3">
        <v>258.94900000000001</v>
      </c>
      <c r="O10" s="3">
        <v>2437.3085580000002</v>
      </c>
      <c r="P10" s="3">
        <v>124.596</v>
      </c>
      <c r="Q10" s="3">
        <v>0.34499999999999997</v>
      </c>
      <c r="R10" s="4">
        <f>P10*$B$14*(1-Q10*$B$16)</f>
        <v>816.10380000000009</v>
      </c>
      <c r="S10" s="4">
        <f>(J10*L10+K10*M10)^C10*(N10)^E10*(O10)^D10*(R10)^F10</f>
        <v>392.9692581798775</v>
      </c>
      <c r="T10" s="3">
        <v>269.07358979999998</v>
      </c>
      <c r="U10" s="7">
        <f t="shared" si="2"/>
        <v>15350.136643296582</v>
      </c>
      <c r="W10" s="4">
        <f>H10*(J10*L10+K10*M10)^C10*(N10)^E10*(O10)^D10*(R10)^F10</f>
        <v>269.07358979999998</v>
      </c>
      <c r="X10" s="4">
        <f t="shared" si="3"/>
        <v>269.07358979999992</v>
      </c>
      <c r="Y10" s="2" t="b">
        <f t="shared" si="4"/>
        <v>1</v>
      </c>
    </row>
    <row r="11" spans="1:25" ht="15" customHeight="1" thickBot="1" x14ac:dyDescent="0.35">
      <c r="A11" s="21" t="s">
        <v>19</v>
      </c>
      <c r="B11" s="22">
        <f t="shared" si="0"/>
        <v>3.7966555337952368</v>
      </c>
      <c r="C11" s="22">
        <f>(1-E11-F11)*G11</f>
        <v>0.18779744085118086</v>
      </c>
      <c r="D11" s="23">
        <f>(1-E11-F11)*(1-G11)</f>
        <v>2.6662559148819136E-2</v>
      </c>
      <c r="E11" s="3">
        <v>0.13</v>
      </c>
      <c r="F11" s="3">
        <v>0.65554000000000001</v>
      </c>
      <c r="G11" s="4">
        <f>$B$15</f>
        <v>0.87567584095486739</v>
      </c>
      <c r="H11" s="15">
        <f t="shared" si="1"/>
        <v>1.0943437116932626</v>
      </c>
      <c r="I11" s="3">
        <v>0.51462882757186901</v>
      </c>
      <c r="J11" s="3">
        <v>11.445347999999999</v>
      </c>
      <c r="K11" s="3">
        <v>40.443351999999997</v>
      </c>
      <c r="L11" s="3">
        <v>0.45</v>
      </c>
      <c r="M11" s="3">
        <v>0.25979999999999998</v>
      </c>
      <c r="N11" s="3">
        <v>397.77300000000002</v>
      </c>
      <c r="O11" s="3">
        <v>2665.7782999999999</v>
      </c>
      <c r="P11" s="3">
        <v>134.20699999999999</v>
      </c>
      <c r="Q11" s="3">
        <v>0.33300000000000002</v>
      </c>
      <c r="R11" s="4">
        <f>P11*$B$14*(1-Q11*$B$16)</f>
        <v>895.16069000000005</v>
      </c>
      <c r="S11" s="4">
        <f>(J11*L11+K11*M11)^C11*(N11)^E11*(O11)^D11*(R11)^F11</f>
        <v>387.9263561017213</v>
      </c>
      <c r="T11" s="3">
        <v>424.52476840000003</v>
      </c>
      <c r="U11" s="7">
        <f t="shared" si="2"/>
        <v>1339.4437827547999</v>
      </c>
      <c r="W11" s="4">
        <f>H11*(J11*L11+K11*M11)^C11*(N11)^E11*(O11)^D11*(R11)^F11</f>
        <v>424.52476840000003</v>
      </c>
      <c r="X11" s="4">
        <f t="shared" si="3"/>
        <v>424.5247683999998</v>
      </c>
      <c r="Y11" s="2" t="b">
        <f t="shared" si="4"/>
        <v>1</v>
      </c>
    </row>
    <row r="12" spans="1:25" ht="15" customHeight="1" x14ac:dyDescent="0.3">
      <c r="A12" s="1"/>
      <c r="B12" s="1"/>
      <c r="C12" s="4"/>
      <c r="D12" s="4"/>
      <c r="E12" s="3"/>
      <c r="F12" s="3"/>
      <c r="G12" s="3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3"/>
      <c r="U12" s="7"/>
      <c r="W12" s="14"/>
      <c r="X12" s="14"/>
      <c r="Y12" s="14"/>
    </row>
    <row r="13" spans="1:25" ht="15" customHeight="1" x14ac:dyDescent="0.3">
      <c r="A13" s="9" t="s">
        <v>23</v>
      </c>
      <c r="B13" s="8">
        <f>SUM(U2:U11)</f>
        <v>25249.985099922404</v>
      </c>
      <c r="C13" s="4"/>
      <c r="D13" s="4"/>
      <c r="E13" s="3"/>
      <c r="F13" s="3"/>
      <c r="G13" s="3"/>
      <c r="J13" s="3"/>
      <c r="K13" s="3"/>
      <c r="L13" s="3"/>
      <c r="M13" s="3"/>
      <c r="N13" s="3"/>
      <c r="O13" s="3"/>
      <c r="P13" s="3"/>
      <c r="Q13" s="3"/>
      <c r="R13" s="3"/>
      <c r="T13" s="3"/>
      <c r="U13" s="7"/>
    </row>
    <row r="14" spans="1:25" ht="15" customHeight="1" x14ac:dyDescent="0.3">
      <c r="A14" s="5" t="s">
        <v>25</v>
      </c>
      <c r="B14" s="3">
        <v>10</v>
      </c>
      <c r="C14" s="4"/>
      <c r="D14" s="4"/>
      <c r="E14" s="3"/>
      <c r="F14" s="3"/>
      <c r="G14" s="3"/>
      <c r="J14" s="3"/>
      <c r="K14" s="3"/>
      <c r="N14" s="3"/>
      <c r="O14" s="3"/>
      <c r="P14" s="3"/>
      <c r="Q14" s="3"/>
      <c r="R14" s="3"/>
      <c r="S14" s="4"/>
      <c r="T14" s="3"/>
      <c r="U14" s="7"/>
    </row>
    <row r="15" spans="1:25" ht="15" customHeight="1" x14ac:dyDescent="0.3">
      <c r="A15" s="5" t="s">
        <v>24</v>
      </c>
      <c r="B15" s="10">
        <v>0.87567584095486739</v>
      </c>
      <c r="C15" s="4"/>
      <c r="D15" s="4"/>
      <c r="E15" s="3"/>
      <c r="F15" s="3"/>
      <c r="G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3"/>
      <c r="U15" s="7"/>
    </row>
    <row r="16" spans="1:25" ht="15" customHeight="1" x14ac:dyDescent="0.3">
      <c r="A16" s="12" t="s">
        <v>37</v>
      </c>
      <c r="B16" s="10">
        <v>1</v>
      </c>
      <c r="C16" s="4"/>
      <c r="D16" s="4"/>
      <c r="E16" s="3"/>
      <c r="F16" s="3"/>
      <c r="G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3"/>
      <c r="U16" s="7"/>
    </row>
    <row r="17" spans="1:21" ht="15" customHeight="1" x14ac:dyDescent="0.3">
      <c r="A17" s="5" t="s">
        <v>29</v>
      </c>
      <c r="B17" s="4">
        <f>CORREL(S2:S11,T2:T11)</f>
        <v>0.98846103268649155</v>
      </c>
      <c r="C17" s="4"/>
      <c r="D17" s="4"/>
      <c r="E17" s="3"/>
      <c r="F17" s="3"/>
      <c r="G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3"/>
      <c r="U17" s="7"/>
    </row>
    <row r="18" spans="1:21" ht="15" customHeight="1" x14ac:dyDescent="0.3">
      <c r="A18" s="12" t="s">
        <v>45</v>
      </c>
      <c r="B18" s="4">
        <f>CORREL(H2:H11,I2:I11)</f>
        <v>0.28092970911817089</v>
      </c>
      <c r="C18" s="4"/>
      <c r="D18" s="4"/>
      <c r="E18" s="3"/>
      <c r="F18" s="3"/>
      <c r="G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7"/>
    </row>
    <row r="19" spans="1:21" ht="15" customHeight="1" x14ac:dyDescent="0.3">
      <c r="A19" s="5"/>
      <c r="B19" s="4"/>
      <c r="C19" s="4"/>
      <c r="D19" s="4"/>
      <c r="E19" s="3"/>
      <c r="F19" s="3"/>
      <c r="G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7"/>
    </row>
    <row r="20" spans="1:21" ht="15" customHeight="1" x14ac:dyDescent="0.3">
      <c r="A20" s="12" t="s">
        <v>40</v>
      </c>
      <c r="B20" s="4">
        <f>AVERAGE(H2:H11)</f>
        <v>0.90393995062932286</v>
      </c>
      <c r="C20" s="4"/>
      <c r="D20" s="4"/>
      <c r="E20" s="3"/>
      <c r="F20" s="3"/>
      <c r="G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3"/>
      <c r="U20" s="7"/>
    </row>
    <row r="21" spans="1:21" ht="15" customHeight="1" x14ac:dyDescent="0.3">
      <c r="A21" s="14" t="s">
        <v>42</v>
      </c>
      <c r="B21" s="27">
        <f>AVERAGE(B2:B11)</f>
        <v>2.6363501671477798</v>
      </c>
      <c r="C21" s="14" t="s">
        <v>43</v>
      </c>
      <c r="E21" s="3"/>
      <c r="L21" s="3"/>
      <c r="M21" s="3"/>
      <c r="Q21" s="3"/>
    </row>
    <row r="22" spans="1:21" ht="15" customHeight="1" x14ac:dyDescent="0.3">
      <c r="E22" s="3"/>
      <c r="L22" s="3"/>
      <c r="M22" s="3"/>
      <c r="Q22" s="3"/>
    </row>
    <row r="23" spans="1:21" ht="15" customHeight="1" x14ac:dyDescent="0.3">
      <c r="A23" s="14" t="s">
        <v>38</v>
      </c>
      <c r="B23" s="17">
        <f>COUNTIF(Y2:Y11,"="&amp;TRUE)/10</f>
        <v>1</v>
      </c>
      <c r="E23" s="3"/>
      <c r="L23" s="3"/>
      <c r="M23" s="3"/>
      <c r="Q23" s="13"/>
    </row>
    <row r="24" spans="1:21" ht="15" customHeight="1" x14ac:dyDescent="0.3">
      <c r="E24" s="3"/>
      <c r="L24" s="3"/>
      <c r="M24" s="3"/>
      <c r="Q24" s="3"/>
    </row>
    <row r="25" spans="1:21" ht="15" customHeight="1" x14ac:dyDescent="0.3">
      <c r="L25" s="3"/>
      <c r="M25" s="3"/>
      <c r="Q25" s="3"/>
    </row>
    <row r="26" spans="1:21" ht="15" customHeight="1" x14ac:dyDescent="0.3">
      <c r="L26" s="3"/>
      <c r="M26" s="3"/>
      <c r="Q26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Optimization0</vt:lpstr>
      <vt:lpstr>Optimization1</vt:lpstr>
      <vt:lpstr>Optimization2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2022-08-03T18:52:11Z</dcterms:created>
  <dcterms:modified xsi:type="dcterms:W3CDTF">2022-08-07T21:02:13Z</dcterms:modified>
</cp:coreProperties>
</file>