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cw20\Documents\Engineering Degree\Fourth Year\W2025\SENG533\project results\"/>
    </mc:Choice>
  </mc:AlternateContent>
  <xr:revisionPtr revIDLastSave="0" documentId="8_{5C7DD3AB-DE93-42D1-A779-82E85C9A9290}" xr6:coauthVersionLast="47" xr6:coauthVersionMax="47" xr10:uidLastSave="{00000000-0000-0000-0000-000000000000}"/>
  <bookViews>
    <workbookView xWindow="-28920" yWindow="-120" windowWidth="29040" windowHeight="16440" xr2:uid="{4E01093C-0657-4232-8D5B-920A3DC0593B}"/>
  </bookViews>
  <sheets>
    <sheet name="Summary" sheetId="8" r:id="rId1"/>
    <sheet name="CI - single" sheetId="12" r:id="rId2"/>
    <sheet name="CI - batch" sheetId="13" r:id="rId3"/>
    <sheet name="MongoDB - S_WRITE" sheetId="2" r:id="rId4"/>
    <sheet name="MongoDB - B_WRITE" sheetId="4" r:id="rId5"/>
    <sheet name="MongoDB - READ" sheetId="7" r:id="rId6"/>
    <sheet name="Cassandra - S_WRITE" sheetId="3" r:id="rId7"/>
    <sheet name="Cassandra - B_WRITE" sheetId="9" r:id="rId8"/>
    <sheet name="Cassandra - READ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7" l="1"/>
  <c r="J7" i="7"/>
  <c r="J10" i="7"/>
  <c r="J12" i="7"/>
  <c r="J15" i="7"/>
  <c r="J17" i="7"/>
  <c r="J5" i="11"/>
  <c r="J7" i="11"/>
  <c r="J10" i="11"/>
  <c r="J12" i="11"/>
  <c r="J15" i="11"/>
  <c r="J17" i="11"/>
  <c r="K38" i="13"/>
  <c r="L34" i="13"/>
  <c r="J32" i="13"/>
  <c r="K27" i="13"/>
  <c r="L24" i="13"/>
  <c r="J21" i="13"/>
  <c r="J19" i="13"/>
  <c r="K18" i="13"/>
  <c r="K14" i="13"/>
  <c r="L13" i="13"/>
  <c r="L11" i="13"/>
  <c r="J11" i="13"/>
  <c r="J8" i="13"/>
  <c r="K7" i="13"/>
  <c r="K5" i="13"/>
  <c r="L4" i="13"/>
  <c r="L40" i="13"/>
  <c r="K40" i="13"/>
  <c r="J40" i="13"/>
  <c r="N40" i="13" s="1"/>
  <c r="L39" i="13"/>
  <c r="K39" i="13"/>
  <c r="J39" i="13"/>
  <c r="L38" i="13"/>
  <c r="J38" i="13"/>
  <c r="O38" i="13" s="1"/>
  <c r="P38" i="13" s="1"/>
  <c r="L37" i="13"/>
  <c r="K37" i="13"/>
  <c r="J37" i="13"/>
  <c r="O37" i="13" s="1"/>
  <c r="P37" i="13" s="1"/>
  <c r="L36" i="13"/>
  <c r="K36" i="13"/>
  <c r="J36" i="13"/>
  <c r="K34" i="13"/>
  <c r="J34" i="13"/>
  <c r="O34" i="13" s="1"/>
  <c r="P34" i="13" s="1"/>
  <c r="L33" i="13"/>
  <c r="K33" i="13"/>
  <c r="J33" i="13"/>
  <c r="O33" i="13" s="1"/>
  <c r="P33" i="13" s="1"/>
  <c r="L32" i="13"/>
  <c r="K32" i="13"/>
  <c r="L31" i="13"/>
  <c r="K31" i="13"/>
  <c r="J31" i="13"/>
  <c r="L30" i="13"/>
  <c r="K30" i="13"/>
  <c r="J30" i="13"/>
  <c r="O30" i="13" s="1"/>
  <c r="P30" i="13" s="1"/>
  <c r="L27" i="13"/>
  <c r="J27" i="13"/>
  <c r="O27" i="13" s="1"/>
  <c r="P27" i="13" s="1"/>
  <c r="L26" i="13"/>
  <c r="K26" i="13"/>
  <c r="J26" i="13"/>
  <c r="L25" i="13"/>
  <c r="K25" i="13"/>
  <c r="J25" i="13"/>
  <c r="K24" i="13"/>
  <c r="J24" i="13"/>
  <c r="L23" i="13"/>
  <c r="K23" i="13"/>
  <c r="J23" i="13"/>
  <c r="L21" i="13"/>
  <c r="K21" i="13"/>
  <c r="L20" i="13"/>
  <c r="K20" i="13"/>
  <c r="J20" i="13"/>
  <c r="L19" i="13"/>
  <c r="K19" i="13"/>
  <c r="L18" i="13"/>
  <c r="J18" i="13"/>
  <c r="L17" i="13"/>
  <c r="K17" i="13"/>
  <c r="J17" i="13"/>
  <c r="L14" i="13"/>
  <c r="J14" i="13"/>
  <c r="K13" i="13"/>
  <c r="J13" i="13"/>
  <c r="O13" i="13" s="1"/>
  <c r="P13" i="13" s="1"/>
  <c r="L12" i="13"/>
  <c r="K12" i="13"/>
  <c r="J12" i="13"/>
  <c r="K11" i="13"/>
  <c r="L10" i="13"/>
  <c r="K10" i="13"/>
  <c r="J10" i="13"/>
  <c r="L8" i="13"/>
  <c r="K8" i="13"/>
  <c r="L7" i="13"/>
  <c r="J7" i="13"/>
  <c r="O7" i="13" s="1"/>
  <c r="P7" i="13" s="1"/>
  <c r="L6" i="13"/>
  <c r="K6" i="13"/>
  <c r="J6" i="13"/>
  <c r="L5" i="13"/>
  <c r="J5" i="13"/>
  <c r="K4" i="13"/>
  <c r="J4" i="13"/>
  <c r="U3" i="13" a="1"/>
  <c r="U3" i="13" s="1"/>
  <c r="S40" i="12"/>
  <c r="S39" i="12"/>
  <c r="S38" i="12"/>
  <c r="S37" i="12"/>
  <c r="S36" i="12"/>
  <c r="S34" i="12"/>
  <c r="S33" i="12"/>
  <c r="S32" i="12"/>
  <c r="S31" i="12"/>
  <c r="S30" i="12"/>
  <c r="S27" i="12"/>
  <c r="S26" i="12"/>
  <c r="S25" i="12"/>
  <c r="S24" i="12"/>
  <c r="S23" i="12"/>
  <c r="S21" i="12"/>
  <c r="S20" i="12"/>
  <c r="S19" i="12"/>
  <c r="S18" i="12"/>
  <c r="S17" i="12"/>
  <c r="S14" i="12"/>
  <c r="S13" i="12"/>
  <c r="S12" i="12"/>
  <c r="S11" i="12"/>
  <c r="S10" i="12"/>
  <c r="S8" i="12"/>
  <c r="S7" i="12"/>
  <c r="S6" i="12"/>
  <c r="S5" i="12"/>
  <c r="S4" i="12"/>
  <c r="O40" i="12"/>
  <c r="O39" i="12"/>
  <c r="O38" i="12"/>
  <c r="P38" i="12" s="1"/>
  <c r="O37" i="12"/>
  <c r="P37" i="12" s="1"/>
  <c r="O36" i="12"/>
  <c r="O34" i="12"/>
  <c r="P34" i="12" s="1"/>
  <c r="O33" i="12"/>
  <c r="P33" i="12" s="1"/>
  <c r="O32" i="12"/>
  <c r="O31" i="12"/>
  <c r="O30" i="12"/>
  <c r="P30" i="12" s="1"/>
  <c r="O27" i="12"/>
  <c r="P27" i="12" s="1"/>
  <c r="O26" i="12"/>
  <c r="P26" i="12" s="1"/>
  <c r="O25" i="12"/>
  <c r="O24" i="12"/>
  <c r="O23" i="12"/>
  <c r="P23" i="12" s="1"/>
  <c r="O21" i="12"/>
  <c r="P21" i="12" s="1"/>
  <c r="O20" i="12"/>
  <c r="O19" i="12"/>
  <c r="O18" i="12"/>
  <c r="P18" i="12" s="1"/>
  <c r="O17" i="12"/>
  <c r="P17" i="12" s="1"/>
  <c r="O14" i="12"/>
  <c r="O13" i="12"/>
  <c r="P13" i="12" s="1"/>
  <c r="O12" i="12"/>
  <c r="P12" i="12" s="1"/>
  <c r="O11" i="12"/>
  <c r="O10" i="12"/>
  <c r="P10" i="12" s="1"/>
  <c r="O8" i="12"/>
  <c r="O7" i="12"/>
  <c r="P7" i="12" s="1"/>
  <c r="O6" i="12"/>
  <c r="O5" i="12"/>
  <c r="O4" i="12"/>
  <c r="P4" i="12" s="1"/>
  <c r="U3" i="12" a="1"/>
  <c r="U3" i="12" s="1"/>
  <c r="P40" i="12"/>
  <c r="P39" i="12"/>
  <c r="P36" i="12"/>
  <c r="P32" i="12"/>
  <c r="P31" i="12"/>
  <c r="P25" i="12"/>
  <c r="P24" i="12"/>
  <c r="P20" i="12"/>
  <c r="P19" i="12"/>
  <c r="P14" i="12"/>
  <c r="P11" i="12"/>
  <c r="P8" i="12"/>
  <c r="P6" i="12"/>
  <c r="P5" i="12"/>
  <c r="N40" i="12"/>
  <c r="N39" i="12"/>
  <c r="N38" i="12"/>
  <c r="N37" i="12"/>
  <c r="N36" i="12"/>
  <c r="N34" i="12"/>
  <c r="N33" i="12"/>
  <c r="N32" i="12"/>
  <c r="N31" i="12"/>
  <c r="N30" i="12"/>
  <c r="N27" i="12"/>
  <c r="N26" i="12"/>
  <c r="N25" i="12"/>
  <c r="N24" i="12"/>
  <c r="N23" i="12"/>
  <c r="N21" i="12"/>
  <c r="N20" i="12"/>
  <c r="N19" i="12"/>
  <c r="N18" i="12"/>
  <c r="N17" i="12"/>
  <c r="N14" i="12"/>
  <c r="N13" i="12"/>
  <c r="N12" i="12"/>
  <c r="N11" i="12"/>
  <c r="N10" i="12"/>
  <c r="N8" i="12"/>
  <c r="N7" i="12"/>
  <c r="N6" i="12"/>
  <c r="N5" i="12"/>
  <c r="N4" i="12"/>
  <c r="L40" i="12"/>
  <c r="K40" i="12"/>
  <c r="J40" i="12"/>
  <c r="L39" i="12"/>
  <c r="K39" i="12"/>
  <c r="J39" i="12"/>
  <c r="L38" i="12"/>
  <c r="K38" i="12"/>
  <c r="J38" i="12"/>
  <c r="L37" i="12"/>
  <c r="K37" i="12"/>
  <c r="J37" i="12"/>
  <c r="L36" i="12"/>
  <c r="K36" i="12"/>
  <c r="J36" i="12"/>
  <c r="L34" i="12"/>
  <c r="K34" i="12"/>
  <c r="J34" i="12"/>
  <c r="L33" i="12"/>
  <c r="K33" i="12"/>
  <c r="J33" i="12"/>
  <c r="L32" i="12"/>
  <c r="K32" i="12"/>
  <c r="J32" i="12"/>
  <c r="L31" i="12"/>
  <c r="K31" i="12"/>
  <c r="J31" i="12"/>
  <c r="L30" i="12"/>
  <c r="K30" i="12"/>
  <c r="J30" i="12"/>
  <c r="L27" i="12"/>
  <c r="K27" i="12"/>
  <c r="J27" i="12"/>
  <c r="L26" i="12"/>
  <c r="K26" i="12"/>
  <c r="J26" i="12"/>
  <c r="L25" i="12"/>
  <c r="K25" i="12"/>
  <c r="J25" i="12"/>
  <c r="L24" i="12"/>
  <c r="K24" i="12"/>
  <c r="J24" i="12"/>
  <c r="L23" i="12"/>
  <c r="K23" i="12"/>
  <c r="J23" i="12"/>
  <c r="L21" i="12"/>
  <c r="K21" i="12"/>
  <c r="J21" i="12"/>
  <c r="L20" i="12"/>
  <c r="K20" i="12"/>
  <c r="J20" i="12"/>
  <c r="L19" i="12"/>
  <c r="K19" i="12"/>
  <c r="J19" i="12"/>
  <c r="L18" i="12"/>
  <c r="K18" i="12"/>
  <c r="J18" i="12"/>
  <c r="L17" i="12"/>
  <c r="K17" i="12"/>
  <c r="J17" i="12"/>
  <c r="L14" i="12"/>
  <c r="K14" i="12"/>
  <c r="J14" i="12"/>
  <c r="L13" i="12"/>
  <c r="K13" i="12"/>
  <c r="J13" i="12"/>
  <c r="L12" i="12"/>
  <c r="K12" i="12"/>
  <c r="J12" i="12"/>
  <c r="L11" i="12"/>
  <c r="K11" i="12"/>
  <c r="J11" i="12"/>
  <c r="L10" i="12"/>
  <c r="K10" i="12"/>
  <c r="J10" i="12"/>
  <c r="L8" i="12"/>
  <c r="K8" i="12"/>
  <c r="J8" i="12"/>
  <c r="L7" i="12"/>
  <c r="K7" i="12"/>
  <c r="J7" i="12"/>
  <c r="L6" i="12"/>
  <c r="K6" i="12"/>
  <c r="J6" i="12"/>
  <c r="L5" i="12"/>
  <c r="K5" i="12"/>
  <c r="J5" i="12"/>
  <c r="L4" i="12"/>
  <c r="K4" i="12"/>
  <c r="J4" i="12"/>
  <c r="P41" i="2"/>
  <c r="O41" i="2"/>
  <c r="N41" i="2"/>
  <c r="P40" i="2"/>
  <c r="O40" i="2"/>
  <c r="N40" i="2"/>
  <c r="P39" i="2"/>
  <c r="O39" i="2"/>
  <c r="N39" i="2"/>
  <c r="P38" i="2"/>
  <c r="O38" i="2"/>
  <c r="N38" i="2"/>
  <c r="P37" i="2"/>
  <c r="O37" i="2"/>
  <c r="N37" i="2"/>
  <c r="P35" i="2"/>
  <c r="O35" i="2"/>
  <c r="N35" i="2"/>
  <c r="P34" i="2"/>
  <c r="O34" i="2"/>
  <c r="N34" i="2"/>
  <c r="P33" i="2"/>
  <c r="O33" i="2"/>
  <c r="N33" i="2"/>
  <c r="P32" i="2"/>
  <c r="O32" i="2"/>
  <c r="N32" i="2"/>
  <c r="P31" i="2"/>
  <c r="O31" i="2"/>
  <c r="N31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1" i="4"/>
  <c r="O41" i="4"/>
  <c r="N41" i="4"/>
  <c r="P40" i="4"/>
  <c r="O40" i="4"/>
  <c r="N40" i="4"/>
  <c r="P39" i="4"/>
  <c r="O39" i="4"/>
  <c r="N39" i="4"/>
  <c r="P38" i="4"/>
  <c r="O38" i="4"/>
  <c r="N38" i="4"/>
  <c r="P37" i="4"/>
  <c r="O37" i="4"/>
  <c r="N37" i="4"/>
  <c r="P35" i="4"/>
  <c r="O35" i="4"/>
  <c r="N35" i="4"/>
  <c r="P34" i="4"/>
  <c r="O34" i="4"/>
  <c r="N34" i="4"/>
  <c r="P33" i="4"/>
  <c r="O33" i="4"/>
  <c r="N33" i="4"/>
  <c r="P32" i="4"/>
  <c r="O32" i="4"/>
  <c r="N32" i="4"/>
  <c r="P31" i="4"/>
  <c r="O31" i="4"/>
  <c r="N31" i="4"/>
  <c r="P28" i="4"/>
  <c r="O28" i="4"/>
  <c r="N28" i="4"/>
  <c r="P27" i="4"/>
  <c r="O27" i="4"/>
  <c r="N27" i="4"/>
  <c r="P26" i="4"/>
  <c r="O26" i="4"/>
  <c r="N26" i="4"/>
  <c r="P25" i="4"/>
  <c r="O25" i="4"/>
  <c r="N25" i="4"/>
  <c r="P24" i="4"/>
  <c r="O24" i="4"/>
  <c r="N24" i="4"/>
  <c r="P22" i="4"/>
  <c r="O22" i="4"/>
  <c r="N22" i="4"/>
  <c r="P21" i="4"/>
  <c r="O21" i="4"/>
  <c r="N21" i="4"/>
  <c r="P20" i="4"/>
  <c r="O20" i="4"/>
  <c r="N20" i="4"/>
  <c r="P19" i="4"/>
  <c r="O19" i="4"/>
  <c r="N19" i="4"/>
  <c r="P18" i="4"/>
  <c r="O18" i="4"/>
  <c r="N18" i="4"/>
  <c r="P15" i="4"/>
  <c r="O15" i="4"/>
  <c r="N15" i="4"/>
  <c r="P14" i="4"/>
  <c r="O14" i="4"/>
  <c r="N14" i="4"/>
  <c r="P13" i="4"/>
  <c r="O13" i="4"/>
  <c r="N13" i="4"/>
  <c r="P12" i="4"/>
  <c r="O12" i="4"/>
  <c r="N12" i="4"/>
  <c r="P11" i="4"/>
  <c r="O11" i="4"/>
  <c r="N11" i="4"/>
  <c r="P9" i="4"/>
  <c r="O9" i="4"/>
  <c r="N9" i="4"/>
  <c r="P8" i="4"/>
  <c r="O8" i="4"/>
  <c r="N8" i="4"/>
  <c r="P7" i="4"/>
  <c r="O7" i="4"/>
  <c r="N7" i="4"/>
  <c r="P6" i="4"/>
  <c r="O6" i="4"/>
  <c r="N6" i="4"/>
  <c r="P5" i="4"/>
  <c r="O5" i="4"/>
  <c r="N5" i="4"/>
  <c r="P41" i="9"/>
  <c r="O41" i="9"/>
  <c r="N41" i="9"/>
  <c r="P40" i="9"/>
  <c r="O40" i="9"/>
  <c r="N40" i="9"/>
  <c r="P39" i="9"/>
  <c r="O39" i="9"/>
  <c r="N39" i="9"/>
  <c r="P38" i="9"/>
  <c r="O38" i="9"/>
  <c r="N38" i="9"/>
  <c r="P37" i="9"/>
  <c r="O37" i="9"/>
  <c r="N37" i="9"/>
  <c r="P35" i="9"/>
  <c r="O35" i="9"/>
  <c r="N35" i="9"/>
  <c r="P34" i="9"/>
  <c r="O34" i="9"/>
  <c r="N34" i="9"/>
  <c r="P33" i="9"/>
  <c r="O33" i="9"/>
  <c r="N33" i="9"/>
  <c r="P32" i="9"/>
  <c r="O32" i="9"/>
  <c r="N32" i="9"/>
  <c r="P31" i="9"/>
  <c r="O31" i="9"/>
  <c r="N31" i="9"/>
  <c r="P28" i="9"/>
  <c r="O28" i="9"/>
  <c r="N28" i="9"/>
  <c r="P27" i="9"/>
  <c r="O27" i="9"/>
  <c r="N27" i="9"/>
  <c r="P26" i="9"/>
  <c r="O26" i="9"/>
  <c r="N26" i="9"/>
  <c r="P25" i="9"/>
  <c r="O25" i="9"/>
  <c r="N25" i="9"/>
  <c r="P24" i="9"/>
  <c r="O24" i="9"/>
  <c r="N24" i="9"/>
  <c r="P22" i="9"/>
  <c r="O22" i="9"/>
  <c r="N22" i="9"/>
  <c r="P21" i="9"/>
  <c r="O21" i="9"/>
  <c r="N21" i="9"/>
  <c r="P20" i="9"/>
  <c r="O20" i="9"/>
  <c r="N20" i="9"/>
  <c r="P19" i="9"/>
  <c r="O19" i="9"/>
  <c r="N19" i="9"/>
  <c r="P18" i="9"/>
  <c r="O18" i="9"/>
  <c r="N18" i="9"/>
  <c r="P15" i="9"/>
  <c r="O15" i="9"/>
  <c r="N15" i="9"/>
  <c r="P14" i="9"/>
  <c r="O14" i="9"/>
  <c r="N14" i="9"/>
  <c r="P13" i="9"/>
  <c r="O13" i="9"/>
  <c r="N13" i="9"/>
  <c r="P12" i="9"/>
  <c r="O12" i="9"/>
  <c r="N12" i="9"/>
  <c r="P11" i="9"/>
  <c r="O11" i="9"/>
  <c r="N11" i="9"/>
  <c r="P9" i="9"/>
  <c r="O9" i="9"/>
  <c r="N9" i="9"/>
  <c r="P8" i="9"/>
  <c r="O8" i="9"/>
  <c r="N8" i="9"/>
  <c r="P7" i="9"/>
  <c r="O7" i="9"/>
  <c r="N7" i="9"/>
  <c r="P6" i="9"/>
  <c r="O6" i="9"/>
  <c r="N6" i="9"/>
  <c r="P5" i="9"/>
  <c r="O5" i="9"/>
  <c r="N5" i="9"/>
  <c r="P41" i="3"/>
  <c r="O41" i="3"/>
  <c r="N41" i="3"/>
  <c r="P40" i="3"/>
  <c r="O40" i="3"/>
  <c r="N40" i="3"/>
  <c r="P39" i="3"/>
  <c r="O39" i="3"/>
  <c r="N39" i="3"/>
  <c r="P38" i="3"/>
  <c r="O38" i="3"/>
  <c r="N38" i="3"/>
  <c r="P37" i="3"/>
  <c r="O37" i="3"/>
  <c r="N37" i="3"/>
  <c r="P35" i="3"/>
  <c r="O35" i="3"/>
  <c r="N35" i="3"/>
  <c r="P34" i="3"/>
  <c r="O34" i="3"/>
  <c r="N34" i="3"/>
  <c r="P33" i="3"/>
  <c r="O33" i="3"/>
  <c r="N33" i="3"/>
  <c r="P32" i="3"/>
  <c r="O32" i="3"/>
  <c r="N32" i="3"/>
  <c r="P31" i="3"/>
  <c r="O31" i="3"/>
  <c r="N31" i="3"/>
  <c r="P28" i="3"/>
  <c r="O28" i="3"/>
  <c r="N28" i="3"/>
  <c r="P27" i="3"/>
  <c r="O27" i="3"/>
  <c r="N27" i="3"/>
  <c r="P26" i="3"/>
  <c r="O26" i="3"/>
  <c r="N26" i="3"/>
  <c r="P1048576" i="3"/>
  <c r="O1048576" i="3"/>
  <c r="P25" i="3"/>
  <c r="O25" i="3"/>
  <c r="N25" i="3"/>
  <c r="P24" i="3"/>
  <c r="O24" i="3"/>
  <c r="N24" i="3"/>
  <c r="P22" i="3"/>
  <c r="O22" i="3"/>
  <c r="N22" i="3"/>
  <c r="P21" i="3"/>
  <c r="O21" i="3"/>
  <c r="N21" i="3"/>
  <c r="P20" i="3"/>
  <c r="O20" i="3"/>
  <c r="N20" i="3"/>
  <c r="P19" i="3"/>
  <c r="O19" i="3"/>
  <c r="N19" i="3"/>
  <c r="P18" i="3"/>
  <c r="O18" i="3"/>
  <c r="N18" i="3"/>
  <c r="P15" i="3"/>
  <c r="O15" i="3"/>
  <c r="N15" i="3"/>
  <c r="P14" i="3"/>
  <c r="O14" i="3"/>
  <c r="N14" i="3"/>
  <c r="P13" i="3"/>
  <c r="O13" i="3"/>
  <c r="N13" i="3"/>
  <c r="P12" i="3"/>
  <c r="O12" i="3"/>
  <c r="N12" i="3"/>
  <c r="P11" i="3"/>
  <c r="O11" i="3"/>
  <c r="N11" i="3"/>
  <c r="P9" i="3"/>
  <c r="P8" i="3"/>
  <c r="P7" i="3"/>
  <c r="P6" i="3"/>
  <c r="P5" i="3"/>
  <c r="O9" i="3"/>
  <c r="O8" i="3"/>
  <c r="O7" i="3"/>
  <c r="O6" i="3"/>
  <c r="O5" i="3"/>
  <c r="N9" i="3"/>
  <c r="N8" i="3"/>
  <c r="N7" i="3"/>
  <c r="N6" i="3"/>
  <c r="N5" i="3"/>
  <c r="N6" i="13" l="1"/>
  <c r="O14" i="13"/>
  <c r="P14" i="13" s="1"/>
  <c r="O26" i="13"/>
  <c r="P26" i="13" s="1"/>
  <c r="O39" i="13"/>
  <c r="P39" i="13" s="1"/>
  <c r="N17" i="13"/>
  <c r="Q17" i="13" s="1"/>
  <c r="O4" i="13"/>
  <c r="P4" i="13" s="1"/>
  <c r="N18" i="13"/>
  <c r="O17" i="13"/>
  <c r="P17" i="13" s="1"/>
  <c r="R17" i="13" s="1"/>
  <c r="O20" i="13"/>
  <c r="P20" i="13" s="1"/>
  <c r="O25" i="13"/>
  <c r="P25" i="13" s="1"/>
  <c r="O21" i="13"/>
  <c r="P21" i="13" s="1"/>
  <c r="O18" i="13"/>
  <c r="P18" i="13" s="1"/>
  <c r="R18" i="13" s="1"/>
  <c r="O23" i="13"/>
  <c r="P23" i="13" s="1"/>
  <c r="N26" i="13"/>
  <c r="N39" i="13"/>
  <c r="N30" i="13"/>
  <c r="R30" i="13" s="1"/>
  <c r="O11" i="13"/>
  <c r="P11" i="13" s="1"/>
  <c r="O32" i="13"/>
  <c r="P32" i="13" s="1"/>
  <c r="N7" i="13"/>
  <c r="O12" i="13"/>
  <c r="P12" i="13" s="1"/>
  <c r="O24" i="13"/>
  <c r="P24" i="13" s="1"/>
  <c r="O40" i="13"/>
  <c r="P40" i="13" s="1"/>
  <c r="R40" i="13" s="1"/>
  <c r="O5" i="13"/>
  <c r="P5" i="13" s="1"/>
  <c r="O36" i="13"/>
  <c r="P36" i="13" s="1"/>
  <c r="N38" i="13"/>
  <c r="Q38" i="13" s="1"/>
  <c r="O19" i="13"/>
  <c r="P19" i="13" s="1"/>
  <c r="N19" i="13"/>
  <c r="R19" i="13" s="1"/>
  <c r="O8" i="13"/>
  <c r="P8" i="13" s="1"/>
  <c r="N8" i="13"/>
  <c r="N32" i="13"/>
  <c r="Q32" i="13" s="1"/>
  <c r="O10" i="13"/>
  <c r="P10" i="13" s="1"/>
  <c r="N21" i="13"/>
  <c r="O6" i="13"/>
  <c r="P6" i="13" s="1"/>
  <c r="R6" i="13" s="1"/>
  <c r="N11" i="13"/>
  <c r="Q11" i="13" s="1"/>
  <c r="N27" i="13"/>
  <c r="R27" i="13" s="1"/>
  <c r="O31" i="13"/>
  <c r="P31" i="13" s="1"/>
  <c r="N37" i="13"/>
  <c r="R37" i="13" s="1"/>
  <c r="Q18" i="13"/>
  <c r="Q6" i="13"/>
  <c r="R7" i="13"/>
  <c r="R26" i="13"/>
  <c r="Q26" i="13"/>
  <c r="Q7" i="13"/>
  <c r="R11" i="13"/>
  <c r="R38" i="13"/>
  <c r="N10" i="13"/>
  <c r="N20" i="13"/>
  <c r="N31" i="13"/>
  <c r="N12" i="13"/>
  <c r="Q19" i="13"/>
  <c r="S19" i="13" s="1"/>
  <c r="N23" i="13"/>
  <c r="N33" i="13"/>
  <c r="N4" i="13"/>
  <c r="N13" i="13"/>
  <c r="N24" i="13"/>
  <c r="N34" i="13"/>
  <c r="N5" i="13"/>
  <c r="N14" i="13"/>
  <c r="N25" i="13"/>
  <c r="N36" i="13"/>
  <c r="R37" i="12"/>
  <c r="Q37" i="12"/>
  <c r="Q32" i="12"/>
  <c r="Q26" i="12"/>
  <c r="Q21" i="12"/>
  <c r="Q17" i="12"/>
  <c r="Q11" i="12"/>
  <c r="Q6" i="12"/>
  <c r="Q7" i="12"/>
  <c r="Q12" i="12"/>
  <c r="Q18" i="12"/>
  <c r="Q23" i="12"/>
  <c r="Q27" i="12"/>
  <c r="Q33" i="12"/>
  <c r="Q38" i="12"/>
  <c r="R7" i="12"/>
  <c r="R12" i="12"/>
  <c r="R18" i="12"/>
  <c r="R23" i="12"/>
  <c r="R27" i="12"/>
  <c r="R33" i="12"/>
  <c r="R38" i="12"/>
  <c r="Q8" i="12"/>
  <c r="Q19" i="12"/>
  <c r="Q39" i="12"/>
  <c r="R4" i="12"/>
  <c r="R8" i="12"/>
  <c r="R13" i="12"/>
  <c r="R19" i="12"/>
  <c r="R24" i="12"/>
  <c r="R30" i="12"/>
  <c r="R34" i="12"/>
  <c r="R39" i="12"/>
  <c r="Q4" i="12"/>
  <c r="Q34" i="12"/>
  <c r="Q5" i="12"/>
  <c r="Q10" i="12"/>
  <c r="Q14" i="12"/>
  <c r="Q20" i="12"/>
  <c r="Q25" i="12"/>
  <c r="Q31" i="12"/>
  <c r="Q36" i="12"/>
  <c r="Q40" i="12"/>
  <c r="Q13" i="12"/>
  <c r="Q24" i="12"/>
  <c r="Q30" i="12"/>
  <c r="R5" i="12"/>
  <c r="R10" i="12"/>
  <c r="R14" i="12"/>
  <c r="R20" i="12"/>
  <c r="R25" i="12"/>
  <c r="R31" i="12"/>
  <c r="R36" i="12"/>
  <c r="R40" i="12"/>
  <c r="R6" i="12"/>
  <c r="R11" i="12"/>
  <c r="R17" i="12"/>
  <c r="R21" i="12"/>
  <c r="R26" i="12"/>
  <c r="R32" i="12"/>
  <c r="C29" i="8"/>
  <c r="B29" i="8"/>
  <c r="C28" i="8"/>
  <c r="B28" i="8"/>
  <c r="C27" i="8"/>
  <c r="B27" i="8"/>
  <c r="G21" i="8"/>
  <c r="G20" i="8"/>
  <c r="G19" i="8"/>
  <c r="G18" i="8"/>
  <c r="G17" i="8"/>
  <c r="F21" i="8"/>
  <c r="F20" i="8"/>
  <c r="F19" i="8"/>
  <c r="F18" i="8"/>
  <c r="F17" i="8"/>
  <c r="E21" i="8"/>
  <c r="E20" i="8"/>
  <c r="E19" i="8"/>
  <c r="E18" i="8"/>
  <c r="E17" i="8"/>
  <c r="D21" i="8"/>
  <c r="D20" i="8"/>
  <c r="D19" i="8"/>
  <c r="D18" i="8"/>
  <c r="D17" i="8"/>
  <c r="C21" i="8"/>
  <c r="C20" i="8"/>
  <c r="C19" i="8"/>
  <c r="C18" i="8"/>
  <c r="C17" i="8"/>
  <c r="B21" i="8"/>
  <c r="B20" i="8"/>
  <c r="B19" i="8"/>
  <c r="B18" i="8"/>
  <c r="B17" i="8"/>
  <c r="G10" i="8"/>
  <c r="G9" i="8"/>
  <c r="G8" i="8"/>
  <c r="G7" i="8"/>
  <c r="G6" i="8"/>
  <c r="F10" i="8"/>
  <c r="F9" i="8"/>
  <c r="F8" i="8"/>
  <c r="F7" i="8"/>
  <c r="F6" i="8"/>
  <c r="E10" i="8"/>
  <c r="E9" i="8"/>
  <c r="E8" i="8"/>
  <c r="E7" i="8"/>
  <c r="E6" i="8"/>
  <c r="D10" i="8"/>
  <c r="D9" i="8"/>
  <c r="D8" i="8"/>
  <c r="D7" i="8"/>
  <c r="D6" i="8"/>
  <c r="C10" i="8"/>
  <c r="C9" i="8"/>
  <c r="C8" i="8"/>
  <c r="C7" i="8"/>
  <c r="C6" i="8"/>
  <c r="B10" i="8"/>
  <c r="B9" i="8"/>
  <c r="B8" i="8"/>
  <c r="B7" i="8"/>
  <c r="B6" i="8"/>
  <c r="J41" i="3"/>
  <c r="M10" i="8" s="1"/>
  <c r="J41" i="4"/>
  <c r="J40" i="4"/>
  <c r="J39" i="4"/>
  <c r="J38" i="4"/>
  <c r="J37" i="4"/>
  <c r="J35" i="4"/>
  <c r="J34" i="4"/>
  <c r="J33" i="4"/>
  <c r="J32" i="4"/>
  <c r="J31" i="4"/>
  <c r="J28" i="4"/>
  <c r="J27" i="4"/>
  <c r="J26" i="4"/>
  <c r="J25" i="4"/>
  <c r="J24" i="4"/>
  <c r="J22" i="4"/>
  <c r="J21" i="4"/>
  <c r="J20" i="4"/>
  <c r="J19" i="4"/>
  <c r="J18" i="4"/>
  <c r="J15" i="4"/>
  <c r="J14" i="4"/>
  <c r="J13" i="4"/>
  <c r="J12" i="4"/>
  <c r="J11" i="4"/>
  <c r="J9" i="4"/>
  <c r="J8" i="4"/>
  <c r="J7" i="4"/>
  <c r="J6" i="4"/>
  <c r="J5" i="4"/>
  <c r="J41" i="2"/>
  <c r="J40" i="2"/>
  <c r="J39" i="2"/>
  <c r="J38" i="2"/>
  <c r="J37" i="2"/>
  <c r="J35" i="2"/>
  <c r="J34" i="2"/>
  <c r="J33" i="2"/>
  <c r="J32" i="2"/>
  <c r="J31" i="2"/>
  <c r="J28" i="2"/>
  <c r="J27" i="2"/>
  <c r="J26" i="2"/>
  <c r="J25" i="2"/>
  <c r="J24" i="2"/>
  <c r="J22" i="2"/>
  <c r="J21" i="2"/>
  <c r="J20" i="2"/>
  <c r="J19" i="2"/>
  <c r="J18" i="2"/>
  <c r="J15" i="2"/>
  <c r="J14" i="2"/>
  <c r="J13" i="2"/>
  <c r="J12" i="2"/>
  <c r="J11" i="2"/>
  <c r="J9" i="2"/>
  <c r="J8" i="2"/>
  <c r="J7" i="2"/>
  <c r="J6" i="2"/>
  <c r="J5" i="2"/>
  <c r="I17" i="11"/>
  <c r="H17" i="11"/>
  <c r="I15" i="11"/>
  <c r="H15" i="11"/>
  <c r="I12" i="11"/>
  <c r="H12" i="11"/>
  <c r="I10" i="11"/>
  <c r="H10" i="11"/>
  <c r="I7" i="11"/>
  <c r="H7" i="11"/>
  <c r="I5" i="11"/>
  <c r="H5" i="11"/>
  <c r="I41" i="9"/>
  <c r="H41" i="9"/>
  <c r="I40" i="9"/>
  <c r="H40" i="9"/>
  <c r="J40" i="9" s="1"/>
  <c r="M20" i="8" s="1"/>
  <c r="I39" i="9"/>
  <c r="H39" i="9"/>
  <c r="I38" i="9"/>
  <c r="H38" i="9"/>
  <c r="I37" i="9"/>
  <c r="H37" i="9"/>
  <c r="J37" i="9" s="1"/>
  <c r="M17" i="8" s="1"/>
  <c r="I35" i="9"/>
  <c r="H35" i="9"/>
  <c r="J35" i="9" s="1"/>
  <c r="L21" i="8" s="1"/>
  <c r="I34" i="9"/>
  <c r="H34" i="9"/>
  <c r="I33" i="9"/>
  <c r="H33" i="9"/>
  <c r="I32" i="9"/>
  <c r="H32" i="9"/>
  <c r="J32" i="9" s="1"/>
  <c r="L18" i="8" s="1"/>
  <c r="I31" i="9"/>
  <c r="H31" i="9"/>
  <c r="J31" i="9" s="1"/>
  <c r="L17" i="8" s="1"/>
  <c r="I28" i="9"/>
  <c r="H28" i="9"/>
  <c r="I27" i="9"/>
  <c r="H27" i="9"/>
  <c r="J27" i="9" s="1"/>
  <c r="K20" i="8" s="1"/>
  <c r="I26" i="9"/>
  <c r="H26" i="9"/>
  <c r="I25" i="9"/>
  <c r="H25" i="9"/>
  <c r="I24" i="9"/>
  <c r="H24" i="9"/>
  <c r="J24" i="9" s="1"/>
  <c r="K17" i="8" s="1"/>
  <c r="I22" i="9"/>
  <c r="H22" i="9"/>
  <c r="J22" i="9" s="1"/>
  <c r="J21" i="8" s="1"/>
  <c r="I21" i="9"/>
  <c r="H21" i="9"/>
  <c r="I20" i="9"/>
  <c r="H20" i="9"/>
  <c r="I19" i="9"/>
  <c r="H19" i="9"/>
  <c r="I18" i="9"/>
  <c r="H18" i="9"/>
  <c r="J18" i="9" s="1"/>
  <c r="J17" i="8" s="1"/>
  <c r="I15" i="9"/>
  <c r="H15" i="9"/>
  <c r="J15" i="9" s="1"/>
  <c r="I21" i="8" s="1"/>
  <c r="I14" i="9"/>
  <c r="H14" i="9"/>
  <c r="I13" i="9"/>
  <c r="H13" i="9"/>
  <c r="I12" i="9"/>
  <c r="H12" i="9"/>
  <c r="J12" i="9" s="1"/>
  <c r="I18" i="8" s="1"/>
  <c r="I11" i="9"/>
  <c r="H11" i="9"/>
  <c r="J11" i="9" s="1"/>
  <c r="I17" i="8" s="1"/>
  <c r="I9" i="9"/>
  <c r="J9" i="9" s="1"/>
  <c r="H21" i="8" s="1"/>
  <c r="H9" i="9"/>
  <c r="I8" i="9"/>
  <c r="H8" i="9"/>
  <c r="I7" i="9"/>
  <c r="H7" i="9"/>
  <c r="I6" i="9"/>
  <c r="H6" i="9"/>
  <c r="I5" i="9"/>
  <c r="H5" i="9"/>
  <c r="I41" i="3"/>
  <c r="H41" i="3"/>
  <c r="I40" i="3"/>
  <c r="H40" i="3"/>
  <c r="J40" i="3" s="1"/>
  <c r="M9" i="8" s="1"/>
  <c r="I39" i="3"/>
  <c r="H39" i="3"/>
  <c r="J39" i="3" s="1"/>
  <c r="M8" i="8" s="1"/>
  <c r="I38" i="3"/>
  <c r="H38" i="3"/>
  <c r="I37" i="3"/>
  <c r="H37" i="3"/>
  <c r="J37" i="3" s="1"/>
  <c r="M6" i="8" s="1"/>
  <c r="I35" i="3"/>
  <c r="H35" i="3"/>
  <c r="I34" i="3"/>
  <c r="H34" i="3"/>
  <c r="J34" i="3" s="1"/>
  <c r="L9" i="8" s="1"/>
  <c r="I33" i="3"/>
  <c r="H33" i="3"/>
  <c r="I32" i="3"/>
  <c r="H32" i="3"/>
  <c r="J32" i="3" s="1"/>
  <c r="L7" i="8" s="1"/>
  <c r="I31" i="3"/>
  <c r="H31" i="3"/>
  <c r="I28" i="3"/>
  <c r="H28" i="3"/>
  <c r="J28" i="3" s="1"/>
  <c r="K10" i="8" s="1"/>
  <c r="I27" i="3"/>
  <c r="H27" i="3"/>
  <c r="I26" i="3"/>
  <c r="H26" i="3"/>
  <c r="I25" i="3"/>
  <c r="H25" i="3"/>
  <c r="I24" i="3"/>
  <c r="H24" i="3"/>
  <c r="J24" i="3" s="1"/>
  <c r="K6" i="8" s="1"/>
  <c r="I22" i="3"/>
  <c r="H22" i="3"/>
  <c r="I21" i="3"/>
  <c r="H21" i="3"/>
  <c r="I20" i="3"/>
  <c r="H20" i="3"/>
  <c r="I19" i="3"/>
  <c r="H19" i="3"/>
  <c r="J19" i="3" s="1"/>
  <c r="J7" i="8" s="1"/>
  <c r="I18" i="3"/>
  <c r="H18" i="3"/>
  <c r="I15" i="3"/>
  <c r="H15" i="3"/>
  <c r="J15" i="3" s="1"/>
  <c r="I10" i="8" s="1"/>
  <c r="I14" i="3"/>
  <c r="H14" i="3"/>
  <c r="I13" i="3"/>
  <c r="H13" i="3"/>
  <c r="J13" i="3" s="1"/>
  <c r="I8" i="8" s="1"/>
  <c r="I12" i="3"/>
  <c r="H12" i="3"/>
  <c r="I11" i="3"/>
  <c r="H11" i="3"/>
  <c r="I9" i="3"/>
  <c r="H9" i="3"/>
  <c r="I8" i="3"/>
  <c r="H8" i="3"/>
  <c r="J8" i="3" s="1"/>
  <c r="H9" i="8" s="1"/>
  <c r="I7" i="3"/>
  <c r="H7" i="3"/>
  <c r="I6" i="3"/>
  <c r="H6" i="3"/>
  <c r="I5" i="3"/>
  <c r="H5" i="3"/>
  <c r="I17" i="7"/>
  <c r="H17" i="7"/>
  <c r="I15" i="7"/>
  <c r="H15" i="7"/>
  <c r="I12" i="7"/>
  <c r="H12" i="7"/>
  <c r="I10" i="7"/>
  <c r="H10" i="7"/>
  <c r="I7" i="7"/>
  <c r="H7" i="7"/>
  <c r="I5" i="7"/>
  <c r="H5" i="7"/>
  <c r="D27" i="8" l="1"/>
  <c r="E28" i="8"/>
  <c r="D29" i="8"/>
  <c r="E29" i="8"/>
  <c r="E27" i="8"/>
  <c r="S18" i="13"/>
  <c r="Q39" i="13"/>
  <c r="R8" i="13"/>
  <c r="S6" i="13"/>
  <c r="Q30" i="13"/>
  <c r="S30" i="13" s="1"/>
  <c r="R21" i="13"/>
  <c r="Q40" i="13"/>
  <c r="R39" i="13"/>
  <c r="S39" i="13" s="1"/>
  <c r="Q37" i="13"/>
  <c r="S37" i="13" s="1"/>
  <c r="R32" i="13"/>
  <c r="S38" i="13"/>
  <c r="S32" i="13"/>
  <c r="Q21" i="13"/>
  <c r="Q8" i="13"/>
  <c r="S8" i="13" s="1"/>
  <c r="S7" i="13"/>
  <c r="Q27" i="13"/>
  <c r="S27" i="13" s="1"/>
  <c r="R34" i="13"/>
  <c r="Q34" i="13"/>
  <c r="S40" i="13"/>
  <c r="S17" i="13"/>
  <c r="R13" i="13"/>
  <c r="Q13" i="13"/>
  <c r="S13" i="13" s="1"/>
  <c r="S11" i="13"/>
  <c r="S26" i="13"/>
  <c r="R5" i="13"/>
  <c r="Q5" i="13"/>
  <c r="R24" i="13"/>
  <c r="Q24" i="13"/>
  <c r="Q12" i="13"/>
  <c r="R12" i="13"/>
  <c r="R4" i="13"/>
  <c r="Q4" i="13"/>
  <c r="Q23" i="13"/>
  <c r="R23" i="13"/>
  <c r="Q36" i="13"/>
  <c r="R36" i="13"/>
  <c r="R31" i="13"/>
  <c r="Q31" i="13"/>
  <c r="S31" i="13" s="1"/>
  <c r="R14" i="13"/>
  <c r="Q14" i="13"/>
  <c r="R10" i="13"/>
  <c r="Q10" i="13"/>
  <c r="Q25" i="13"/>
  <c r="R25" i="13"/>
  <c r="Q33" i="13"/>
  <c r="R33" i="13"/>
  <c r="R20" i="13"/>
  <c r="Q20" i="13"/>
  <c r="S21" i="13"/>
  <c r="J33" i="9"/>
  <c r="L19" i="8" s="1"/>
  <c r="J34" i="9"/>
  <c r="L20" i="8" s="1"/>
  <c r="J39" i="9"/>
  <c r="M19" i="8" s="1"/>
  <c r="J41" i="9"/>
  <c r="M21" i="8" s="1"/>
  <c r="J38" i="9"/>
  <c r="M18" i="8" s="1"/>
  <c r="J8" i="9"/>
  <c r="H20" i="8" s="1"/>
  <c r="J13" i="9"/>
  <c r="I19" i="8" s="1"/>
  <c r="J5" i="9"/>
  <c r="H17" i="8" s="1"/>
  <c r="J14" i="9"/>
  <c r="I20" i="8" s="1"/>
  <c r="J7" i="9"/>
  <c r="H19" i="8" s="1"/>
  <c r="J6" i="9"/>
  <c r="H18" i="8" s="1"/>
  <c r="J20" i="9"/>
  <c r="J19" i="8" s="1"/>
  <c r="J25" i="9"/>
  <c r="K18" i="8" s="1"/>
  <c r="J21" i="9"/>
  <c r="J20" i="8" s="1"/>
  <c r="J26" i="9"/>
  <c r="K19" i="8" s="1"/>
  <c r="J19" i="9"/>
  <c r="J18" i="8" s="1"/>
  <c r="J28" i="9"/>
  <c r="K21" i="8" s="1"/>
  <c r="J33" i="3"/>
  <c r="L8" i="8" s="1"/>
  <c r="J38" i="3"/>
  <c r="M7" i="8" s="1"/>
  <c r="J31" i="3"/>
  <c r="L6" i="8" s="1"/>
  <c r="J35" i="3"/>
  <c r="L10" i="8" s="1"/>
  <c r="J6" i="3"/>
  <c r="H7" i="8" s="1"/>
  <c r="J7" i="3"/>
  <c r="H8" i="8" s="1"/>
  <c r="J5" i="3"/>
  <c r="H6" i="8" s="1"/>
  <c r="J9" i="3"/>
  <c r="H10" i="8" s="1"/>
  <c r="J14" i="3"/>
  <c r="I9" i="8" s="1"/>
  <c r="J12" i="3"/>
  <c r="I7" i="8" s="1"/>
  <c r="J11" i="3"/>
  <c r="I6" i="8" s="1"/>
  <c r="J18" i="3"/>
  <c r="J6" i="8" s="1"/>
  <c r="J22" i="3"/>
  <c r="J10" i="8" s="1"/>
  <c r="J27" i="3"/>
  <c r="K9" i="8" s="1"/>
  <c r="J20" i="3"/>
  <c r="J8" i="8" s="1"/>
  <c r="J25" i="3"/>
  <c r="K7" i="8" s="1"/>
  <c r="J21" i="3"/>
  <c r="J9" i="8" s="1"/>
  <c r="J26" i="3"/>
  <c r="K8" i="8" s="1"/>
  <c r="I41" i="4"/>
  <c r="H41" i="4"/>
  <c r="I40" i="4"/>
  <c r="H40" i="4"/>
  <c r="I39" i="4"/>
  <c r="H39" i="4"/>
  <c r="I38" i="4"/>
  <c r="H38" i="4"/>
  <c r="I37" i="4"/>
  <c r="H37" i="4"/>
  <c r="I35" i="4"/>
  <c r="H35" i="4"/>
  <c r="I34" i="4"/>
  <c r="H34" i="4"/>
  <c r="I33" i="4"/>
  <c r="H33" i="4"/>
  <c r="I32" i="4"/>
  <c r="H32" i="4"/>
  <c r="I31" i="4"/>
  <c r="H31" i="4"/>
  <c r="I28" i="4"/>
  <c r="H28" i="4"/>
  <c r="I27" i="4"/>
  <c r="H27" i="4"/>
  <c r="I26" i="4"/>
  <c r="H26" i="4"/>
  <c r="I25" i="4"/>
  <c r="H25" i="4"/>
  <c r="I24" i="4"/>
  <c r="H24" i="4"/>
  <c r="I22" i="4"/>
  <c r="H22" i="4"/>
  <c r="I21" i="4"/>
  <c r="H21" i="4"/>
  <c r="I20" i="4"/>
  <c r="H20" i="4"/>
  <c r="I19" i="4"/>
  <c r="H19" i="4"/>
  <c r="I18" i="4"/>
  <c r="H18" i="4"/>
  <c r="I15" i="4"/>
  <c r="H15" i="4"/>
  <c r="I14" i="4"/>
  <c r="H14" i="4"/>
  <c r="I13" i="4"/>
  <c r="H13" i="4"/>
  <c r="I12" i="4"/>
  <c r="H12" i="4"/>
  <c r="I11" i="4"/>
  <c r="H11" i="4"/>
  <c r="I9" i="4"/>
  <c r="H9" i="4"/>
  <c r="I8" i="4"/>
  <c r="H8" i="4"/>
  <c r="I7" i="4"/>
  <c r="H7" i="4"/>
  <c r="I6" i="4"/>
  <c r="H6" i="4"/>
  <c r="I5" i="4"/>
  <c r="H5" i="4"/>
  <c r="I41" i="2"/>
  <c r="H41" i="2"/>
  <c r="I40" i="2"/>
  <c r="H40" i="2"/>
  <c r="I39" i="2"/>
  <c r="H39" i="2"/>
  <c r="I38" i="2"/>
  <c r="H38" i="2"/>
  <c r="I37" i="2"/>
  <c r="H37" i="2"/>
  <c r="I35" i="2"/>
  <c r="H35" i="2"/>
  <c r="I34" i="2"/>
  <c r="H34" i="2"/>
  <c r="I33" i="2"/>
  <c r="H33" i="2"/>
  <c r="I32" i="2"/>
  <c r="H32" i="2"/>
  <c r="I31" i="2"/>
  <c r="H31" i="2"/>
  <c r="I28" i="2"/>
  <c r="H28" i="2"/>
  <c r="I27" i="2"/>
  <c r="H27" i="2"/>
  <c r="I26" i="2"/>
  <c r="H26" i="2"/>
  <c r="I25" i="2"/>
  <c r="H25" i="2"/>
  <c r="I24" i="2"/>
  <c r="H24" i="2"/>
  <c r="I22" i="2"/>
  <c r="H22" i="2"/>
  <c r="I21" i="2"/>
  <c r="H21" i="2"/>
  <c r="I20" i="2"/>
  <c r="H20" i="2"/>
  <c r="I19" i="2"/>
  <c r="H19" i="2"/>
  <c r="I18" i="2"/>
  <c r="H18" i="2"/>
  <c r="I5" i="2"/>
  <c r="I15" i="2"/>
  <c r="H15" i="2"/>
  <c r="I14" i="2"/>
  <c r="H14" i="2"/>
  <c r="I13" i="2"/>
  <c r="H13" i="2"/>
  <c r="I12" i="2"/>
  <c r="H12" i="2"/>
  <c r="I11" i="2"/>
  <c r="H11" i="2"/>
  <c r="I9" i="2"/>
  <c r="H9" i="2"/>
  <c r="I8" i="2"/>
  <c r="H8" i="2"/>
  <c r="I7" i="2"/>
  <c r="H7" i="2"/>
  <c r="I6" i="2"/>
  <c r="H6" i="2"/>
  <c r="H5" i="2"/>
  <c r="D28" i="8" l="1"/>
  <c r="S20" i="13"/>
  <c r="S14" i="13"/>
  <c r="S4" i="13"/>
  <c r="S24" i="13"/>
  <c r="S23" i="13"/>
  <c r="S33" i="13"/>
  <c r="S36" i="13"/>
  <c r="S12" i="13"/>
  <c r="S25" i="13"/>
  <c r="S10" i="13"/>
  <c r="S5" i="13"/>
  <c r="S3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<sst xmlns="http://schemas.openxmlformats.org/spreadsheetml/2006/main" count="337" uniqueCount="57">
  <si>
    <t>Single Data Type</t>
  </si>
  <si>
    <t>60 seconds</t>
  </si>
  <si>
    <t>run 1</t>
  </si>
  <si>
    <t>run 2</t>
  </si>
  <si>
    <t>run 3</t>
  </si>
  <si>
    <t>data_size (kb)</t>
  </si>
  <si>
    <t>count</t>
  </si>
  <si>
    <t>sum</t>
  </si>
  <si>
    <t>mean count</t>
  </si>
  <si>
    <t>mean sum</t>
  </si>
  <si>
    <t>Multi Data Type</t>
  </si>
  <si>
    <t>30 seconds</t>
  </si>
  <si>
    <t>300 seconds</t>
  </si>
  <si>
    <t>mean throughput</t>
  </si>
  <si>
    <t>single</t>
  </si>
  <si>
    <t>multi</t>
  </si>
  <si>
    <t>Single WRITE</t>
  </si>
  <si>
    <t>dur</t>
  </si>
  <si>
    <t>db</t>
  </si>
  <si>
    <t>Batch WRITE</t>
  </si>
  <si>
    <t>Mean Throughput</t>
  </si>
  <si>
    <t>Data Size (KB)</t>
  </si>
  <si>
    <t>MongoDB</t>
  </si>
  <si>
    <t>Cassandra</t>
  </si>
  <si>
    <t>Single Data Type (MongoDB)</t>
  </si>
  <si>
    <t>Multi Data Type (MongoDB)</t>
  </si>
  <si>
    <t>Single Data Type (Cassandra)</t>
  </si>
  <si>
    <t>Multi Data Type (Cassandra)</t>
  </si>
  <si>
    <t>Duration (s)</t>
  </si>
  <si>
    <t>READ</t>
  </si>
  <si>
    <t>Throughput</t>
  </si>
  <si>
    <t>MongoDB Throughput (Single Write)</t>
  </si>
  <si>
    <t>30s</t>
  </si>
  <si>
    <t>300s</t>
  </si>
  <si>
    <t>60s</t>
  </si>
  <si>
    <t>Cassandra Throuput (Single Write)</t>
  </si>
  <si>
    <t>Difference</t>
  </si>
  <si>
    <t>difference mean, x_bar</t>
  </si>
  <si>
    <t>standard error, s/sqroot(n)</t>
  </si>
  <si>
    <t>n</t>
  </si>
  <si>
    <t>alpha</t>
  </si>
  <si>
    <t>t</t>
  </si>
  <si>
    <t>CI_lower</t>
  </si>
  <si>
    <t>CI_upper</t>
  </si>
  <si>
    <t>difference stdev, s</t>
  </si>
  <si>
    <t>10kb</t>
  </si>
  <si>
    <t>1kb</t>
  </si>
  <si>
    <t>20kb</t>
  </si>
  <si>
    <t>50kb</t>
  </si>
  <si>
    <t>100kb</t>
  </si>
  <si>
    <t>single write 30s</t>
  </si>
  <si>
    <t>single write 60s</t>
  </si>
  <si>
    <t>single write 300s</t>
  </si>
  <si>
    <t>batch write 30s</t>
  </si>
  <si>
    <t>batch write 60s</t>
  </si>
  <si>
    <t>batch write 300s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</si>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</sst>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4F4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Summary!$B$6:$B$10</c:f>
              <c:numCache>
                <c:formatCode>General</c:formatCode>
                <c:ptCount val="5"/>
                <c:pt idx="0">
                  <c:v>12320.487274473609</c:v>
                </c:pt>
                <c:pt idx="1">
                  <c:v>4535.6172069210397</c:v>
                </c:pt>
                <c:pt idx="2">
                  <c:v>2869.8681447847343</c:v>
                </c:pt>
                <c:pt idx="3">
                  <c:v>1920.8391238846923</c:v>
                </c:pt>
                <c:pt idx="4">
                  <c:v>1242.478592749422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1-4439-BC7F-0773E3B1FFAE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Summary!$C$6:$C$10</c:f>
              <c:numCache>
                <c:formatCode>General</c:formatCode>
                <c:ptCount val="5"/>
                <c:pt idx="0">
                  <c:v>12353.835348195706</c:v>
                </c:pt>
                <c:pt idx="1">
                  <c:v>4022.3975050322806</c:v>
                </c:pt>
                <c:pt idx="2">
                  <c:v>2809.2124927319533</c:v>
                </c:pt>
                <c:pt idx="3">
                  <c:v>1902.5171381642378</c:v>
                </c:pt>
                <c:pt idx="4">
                  <c:v>1248.9062666331511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1-4439-BC7F-0773E3B1FFAE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Summary!$H$6:$H$10</c:f>
              <c:numCache>
                <c:formatCode>General</c:formatCode>
                <c:ptCount val="5"/>
                <c:pt idx="0">
                  <c:v>6229.3184333622376</c:v>
                </c:pt>
                <c:pt idx="1">
                  <c:v>2702.6437981291674</c:v>
                </c:pt>
                <c:pt idx="2">
                  <c:v>2154.0704895866702</c:v>
                </c:pt>
                <c:pt idx="3">
                  <c:v>979.37727885807737</c:v>
                </c:pt>
                <c:pt idx="4">
                  <c:v>844.2048921595532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31-4439-BC7F-0773E3B1FFAE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Summary!$I$6:$I$10</c:f>
              <c:numCache>
                <c:formatCode>General</c:formatCode>
                <c:ptCount val="5"/>
                <c:pt idx="0">
                  <c:v>6036.6866861497383</c:v>
                </c:pt>
                <c:pt idx="1">
                  <c:v>2989.9770802594012</c:v>
                </c:pt>
                <c:pt idx="2">
                  <c:v>2268.7070922126104</c:v>
                </c:pt>
                <c:pt idx="3">
                  <c:v>1285.6805686592372</c:v>
                </c:pt>
                <c:pt idx="4">
                  <c:v>757.68363548042453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31-4439-BC7F-0773E3B1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39310417021731"/>
          <c:y val="5.6832281084807861E-2"/>
          <c:w val="0.56646125443058015"/>
          <c:h val="8.237606573223001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Summary!$D$6:$D$10</c:f>
              <c:numCache>
                <c:formatCode>General</c:formatCode>
                <c:ptCount val="5"/>
                <c:pt idx="0">
                  <c:v>12257.15765043853</c:v>
                </c:pt>
                <c:pt idx="1">
                  <c:v>4399.4994680490072</c:v>
                </c:pt>
                <c:pt idx="2">
                  <c:v>2839.4791019859413</c:v>
                </c:pt>
                <c:pt idx="3">
                  <c:v>1794.8558340783627</c:v>
                </c:pt>
                <c:pt idx="4">
                  <c:v>1144.884330882061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5-4B66-AE4C-C3CA4D15616A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Summary!$E$6:$E$10</c:f>
              <c:numCache>
                <c:formatCode>General</c:formatCode>
                <c:ptCount val="5"/>
                <c:pt idx="0">
                  <c:v>11943.461356459396</c:v>
                </c:pt>
                <c:pt idx="1">
                  <c:v>3713.0126447965959</c:v>
                </c:pt>
                <c:pt idx="2">
                  <c:v>2771.3060458264745</c:v>
                </c:pt>
                <c:pt idx="3">
                  <c:v>1684.48658259688</c:v>
                </c:pt>
                <c:pt idx="4">
                  <c:v>1077.0240572218158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5-4B66-AE4C-C3CA4D15616A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Summary!$J$6:$J$10</c:f>
              <c:numCache>
                <c:formatCode>General</c:formatCode>
                <c:ptCount val="5"/>
                <c:pt idx="0">
                  <c:v>7466.7639218979803</c:v>
                </c:pt>
                <c:pt idx="1">
                  <c:v>3375.7405956818197</c:v>
                </c:pt>
                <c:pt idx="2">
                  <c:v>2468.8983100286173</c:v>
                </c:pt>
                <c:pt idx="3">
                  <c:v>1235.8389789894325</c:v>
                </c:pt>
                <c:pt idx="4">
                  <c:v>811.89140167481207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75-4B66-AE4C-C3CA4D15616A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Summary!$K$6:$K$10</c:f>
              <c:numCache>
                <c:formatCode>General</c:formatCode>
                <c:ptCount val="5"/>
                <c:pt idx="0">
                  <c:v>6171.4843016715176</c:v>
                </c:pt>
                <c:pt idx="1">
                  <c:v>3082.3782386212711</c:v>
                </c:pt>
                <c:pt idx="2">
                  <c:v>2356.9473305979632</c:v>
                </c:pt>
                <c:pt idx="3">
                  <c:v>1174.6385106870935</c:v>
                </c:pt>
                <c:pt idx="4">
                  <c:v>972.41316022657736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75-4B66-AE4C-C3CA4D156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107068595548502"/>
          <c:y val="5.4278003182187791E-2"/>
          <c:w val="0.56690098896060093"/>
          <c:h val="0.16922151442131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Summary!$F$6:$F$10</c:f>
              <c:numCache>
                <c:formatCode>General</c:formatCode>
                <c:ptCount val="5"/>
                <c:pt idx="0">
                  <c:v>12610.609789059519</c:v>
                </c:pt>
                <c:pt idx="1">
                  <c:v>4448.8014801544459</c:v>
                </c:pt>
                <c:pt idx="2">
                  <c:v>3034.2039710021427</c:v>
                </c:pt>
                <c:pt idx="3">
                  <c:v>1999.6293242631089</c:v>
                </c:pt>
                <c:pt idx="4">
                  <c:v>1184.439760304409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2-496C-9BF8-783071BF12A2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Summary!$G$6:$G$10</c:f>
              <c:numCache>
                <c:formatCode>General</c:formatCode>
                <c:ptCount val="5"/>
                <c:pt idx="0">
                  <c:v>12519.439306412747</c:v>
                </c:pt>
                <c:pt idx="1">
                  <c:v>3914.9548617463361</c:v>
                </c:pt>
                <c:pt idx="2">
                  <c:v>3489.2521264032489</c:v>
                </c:pt>
                <c:pt idx="3">
                  <c:v>2009.083643323783</c:v>
                </c:pt>
                <c:pt idx="4">
                  <c:v>1166.6159874593818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A2-496C-9BF8-783071BF12A2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Summary!$L$6:$L$10</c:f>
              <c:numCache>
                <c:formatCode>General</c:formatCode>
                <c:ptCount val="5"/>
                <c:pt idx="0">
                  <c:v>7718.0648596412584</c:v>
                </c:pt>
                <c:pt idx="1">
                  <c:v>3305.6274705954161</c:v>
                </c:pt>
                <c:pt idx="2">
                  <c:v>2496.3533538636311</c:v>
                </c:pt>
                <c:pt idx="3">
                  <c:v>1301.9367954301433</c:v>
                </c:pt>
                <c:pt idx="4">
                  <c:v>889.85238415321771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A2-496C-9BF8-783071BF12A2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Summary!$M$6:$M$10</c:f>
              <c:numCache>
                <c:formatCode>General</c:formatCode>
                <c:ptCount val="5"/>
                <c:pt idx="0">
                  <c:v>6268.4530953380709</c:v>
                </c:pt>
                <c:pt idx="1">
                  <c:v>2993.0103892135003</c:v>
                </c:pt>
                <c:pt idx="2">
                  <c:v>2395.9120224569915</c:v>
                </c:pt>
                <c:pt idx="3">
                  <c:v>1279.2991120899358</c:v>
                </c:pt>
                <c:pt idx="4">
                  <c:v>862.8928432940944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A2-496C-9BF8-783071BF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157785001091804"/>
          <c:y val="6.4495114792668062E-2"/>
          <c:w val="0.5664613524438552"/>
          <c:h val="8.2376065732230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3079366754709"/>
          <c:y val="9.4738167408178253E-2"/>
          <c:w val="0.83155654488717323"/>
          <c:h val="0.69434605558148943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Summary!$B$17:$B$21</c:f>
              <c:numCache>
                <c:formatCode>General</c:formatCode>
                <c:ptCount val="5"/>
                <c:pt idx="0">
                  <c:v>613.59644891395283</c:v>
                </c:pt>
                <c:pt idx="1">
                  <c:v>161.15497954136788</c:v>
                </c:pt>
                <c:pt idx="2">
                  <c:v>90.665221555162589</c:v>
                </c:pt>
                <c:pt idx="3">
                  <c:v>47.313518881486615</c:v>
                </c:pt>
                <c:pt idx="4">
                  <c:v>27.204076081975515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0-4D11-9734-027614E157F8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Summary!$C$17:$C$21</c:f>
              <c:numCache>
                <c:formatCode>General</c:formatCode>
                <c:ptCount val="5"/>
                <c:pt idx="0">
                  <c:v>572.09459351493399</c:v>
                </c:pt>
                <c:pt idx="1">
                  <c:v>159.14390418746513</c:v>
                </c:pt>
                <c:pt idx="2">
                  <c:v>90.435856127814972</c:v>
                </c:pt>
                <c:pt idx="3">
                  <c:v>46.599522955461254</c:v>
                </c:pt>
                <c:pt idx="4">
                  <c:v>26.023372004185795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0-4D11-9734-027614E157F8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Summary!$H$17:$H$21</c:f>
              <c:numCache>
                <c:formatCode>General</c:formatCode>
                <c:ptCount val="5"/>
                <c:pt idx="0">
                  <c:v>288.90802227244671</c:v>
                </c:pt>
                <c:pt idx="1">
                  <c:v>201.04454419607609</c:v>
                </c:pt>
                <c:pt idx="2">
                  <c:v>143.89102224936266</c:v>
                </c:pt>
                <c:pt idx="3">
                  <c:v>59.638607143476754</c:v>
                </c:pt>
                <c:pt idx="4">
                  <c:v>40.950371976109842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D0-4D11-9734-027614E157F8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Summary!$I$17:$I$21</c:f>
              <c:numCache>
                <c:formatCode>General</c:formatCode>
                <c:ptCount val="5"/>
                <c:pt idx="0">
                  <c:v>198.31270892531941</c:v>
                </c:pt>
                <c:pt idx="1">
                  <c:v>140.17597179608282</c:v>
                </c:pt>
                <c:pt idx="2">
                  <c:v>97.30088392699102</c:v>
                </c:pt>
                <c:pt idx="3">
                  <c:v>59.853008941121715</c:v>
                </c:pt>
                <c:pt idx="4">
                  <c:v>40.320252177809522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D0-4D11-9734-027614E15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8262978993622"/>
          <c:y val="0.16922050880009076"/>
          <c:w val="0.56646125443058015"/>
          <c:h val="8.23760657322300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Summary!$D$17:$D$21</c:f>
              <c:numCache>
                <c:formatCode>General</c:formatCode>
                <c:ptCount val="5"/>
                <c:pt idx="0">
                  <c:v>685.8461191204525</c:v>
                </c:pt>
                <c:pt idx="1">
                  <c:v>159.21153668452595</c:v>
                </c:pt>
                <c:pt idx="2">
                  <c:v>87.984878153903722</c:v>
                </c:pt>
                <c:pt idx="3">
                  <c:v>46.618684998327481</c:v>
                </c:pt>
                <c:pt idx="4">
                  <c:v>25.299234440193434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7-42A2-BD07-7FE4F6598CF7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Summary!$E$17:$E$21</c:f>
              <c:numCache>
                <c:formatCode>General</c:formatCode>
                <c:ptCount val="5"/>
                <c:pt idx="0">
                  <c:v>547.3001938625556</c:v>
                </c:pt>
                <c:pt idx="1">
                  <c:v>152.85417442842822</c:v>
                </c:pt>
                <c:pt idx="2">
                  <c:v>90.082187053548552</c:v>
                </c:pt>
                <c:pt idx="3">
                  <c:v>46.744054163699744</c:v>
                </c:pt>
                <c:pt idx="4">
                  <c:v>26.069783737381513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87-42A2-BD07-7FE4F6598CF7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Summary!$J$17:$J$21</c:f>
              <c:numCache>
                <c:formatCode>General</c:formatCode>
                <c:ptCount val="5"/>
                <c:pt idx="0">
                  <c:v>312.57685430776718</c:v>
                </c:pt>
                <c:pt idx="1">
                  <c:v>213.59263411171904</c:v>
                </c:pt>
                <c:pt idx="2">
                  <c:v>141.33862004231608</c:v>
                </c:pt>
                <c:pt idx="3">
                  <c:v>68.88830683156587</c:v>
                </c:pt>
                <c:pt idx="4">
                  <c:v>42.877846568162006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87-42A2-BD07-7FE4F6598CF7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Summary!$K$17:$K$21</c:f>
              <c:numCache>
                <c:formatCode>General</c:formatCode>
                <c:ptCount val="5"/>
                <c:pt idx="0">
                  <c:v>216.65971489228815</c:v>
                </c:pt>
                <c:pt idx="1">
                  <c:v>171.16277636746477</c:v>
                </c:pt>
                <c:pt idx="2">
                  <c:v>137.18226987186088</c:v>
                </c:pt>
                <c:pt idx="3">
                  <c:v>83.258918895292211</c:v>
                </c:pt>
                <c:pt idx="4">
                  <c:v>50.205885724509322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87-42A2-BD07-7FE4F6598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389272153257723"/>
          <c:y val="7.9820782208388466E-2"/>
          <c:w val="0.56690098896060093"/>
          <c:h val="8.23760657322300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Summary!$F$17:$F$21</c:f>
              <c:numCache>
                <c:formatCode>General</c:formatCode>
                <c:ptCount val="5"/>
                <c:pt idx="0">
                  <c:v>604.67132172030585</c:v>
                </c:pt>
                <c:pt idx="1">
                  <c:v>147.37494157603223</c:v>
                </c:pt>
                <c:pt idx="2">
                  <c:v>96.630857471846284</c:v>
                </c:pt>
                <c:pt idx="3">
                  <c:v>46.364139051466871</c:v>
                </c:pt>
                <c:pt idx="4">
                  <c:v>22.682438207141285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7-44F8-ADF3-C8A71840D30E}"/>
            </c:ext>
          </c:extLst>
        </c:ser>
        <c:ser>
          <c:idx val="1"/>
          <c:order val="1"/>
          <c:tx>
            <c:strRef>
              <c:f>Summary!$C$5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Summary!$G$17:$G$21</c:f>
              <c:numCache>
                <c:formatCode>General</c:formatCode>
                <c:ptCount val="5"/>
                <c:pt idx="0">
                  <c:v>546.84183538991817</c:v>
                </c:pt>
                <c:pt idx="1">
                  <c:v>171.79032685288118</c:v>
                </c:pt>
                <c:pt idx="2">
                  <c:v>91.045064984882998</c:v>
                </c:pt>
                <c:pt idx="3">
                  <c:v>45.67844214227609</c:v>
                </c:pt>
                <c:pt idx="4">
                  <c:v>21.403792024241842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7-44F8-ADF3-C8A71840D30E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Summary!$L$17:$L$21</c:f>
              <c:numCache>
                <c:formatCode>General</c:formatCode>
                <c:ptCount val="5"/>
                <c:pt idx="0">
                  <c:v>249.35933288069739</c:v>
                </c:pt>
                <c:pt idx="1">
                  <c:v>166.01131985777309</c:v>
                </c:pt>
                <c:pt idx="2">
                  <c:v>124.40962255409667</c:v>
                </c:pt>
                <c:pt idx="3">
                  <c:v>70.825966445960248</c:v>
                </c:pt>
                <c:pt idx="4">
                  <c:v>40.42870681558442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7-44F8-ADF3-C8A71840D30E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Summary!$A$6:$A$10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Summary!$M$17:$M$21</c:f>
              <c:numCache>
                <c:formatCode>General</c:formatCode>
                <c:ptCount val="5"/>
                <c:pt idx="0">
                  <c:v>179.35281637942296</c:v>
                </c:pt>
                <c:pt idx="1">
                  <c:v>154.50828065677439</c:v>
                </c:pt>
                <c:pt idx="2">
                  <c:v>124.40797709915383</c:v>
                </c:pt>
                <c:pt idx="3">
                  <c:v>74.63959842703494</c:v>
                </c:pt>
                <c:pt idx="4">
                  <c:v>47.538895620884787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B7-44F8-ADF3-C8A71840D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</a:t>
                </a:r>
                <a:r>
                  <a:rPr lang="en-CA" baseline="0"/>
                  <a:t> Size (KB)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</a:t>
                </a:r>
                <a:r>
                  <a:rPr lang="en-CA" baseline="0"/>
                  <a:t> Throughput (Operations / Second)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915742614242156"/>
          <c:y val="0.16155767509223054"/>
          <c:w val="0.5664613524438552"/>
          <c:h val="8.23760657322300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Single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Summary!$A$27:$A$29</c:f>
              <c:numCache>
                <c:formatCode>General</c:formatCode>
                <c:ptCount val="3"/>
                <c:pt idx="0">
                  <c:v>30</c:v>
                </c:pt>
                <c:pt idx="1">
                  <c:v>60</c:v>
                </c:pt>
                <c:pt idx="2">
                  <c:v>300</c:v>
                </c:pt>
              </c:numCache>
            </c:numRef>
          </c:xVal>
          <c:yVal>
            <c:numRef>
              <c:f>Summary!$B$27:$B$29</c:f>
              <c:numCache>
                <c:formatCode>General</c:formatCode>
                <c:ptCount val="3"/>
                <c:pt idx="0">
                  <c:v>9.6454057063537308E-5</c:v>
                </c:pt>
                <c:pt idx="1">
                  <c:v>9.1634266366640425E-5</c:v>
                </c:pt>
                <c:pt idx="2">
                  <c:v>9.1347149740209657E-5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1-4530-9543-D4A7789945CC}"/>
            </c:ext>
          </c:extLst>
        </c:ser>
        <c:ser>
          <c:idx val="1"/>
          <c:order val="1"/>
          <c:tx>
            <c:strRef>
              <c:f>Summary!$C$26</c:f>
              <c:strCache>
                <c:ptCount val="1"/>
                <c:pt idx="0">
                  <c:v>Multi Data Type (MongoDB)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Summary!$A$27:$A$29</c:f>
              <c:numCache>
                <c:formatCode>General</c:formatCode>
                <c:ptCount val="3"/>
                <c:pt idx="0">
                  <c:v>30</c:v>
                </c:pt>
                <c:pt idx="1">
                  <c:v>60</c:v>
                </c:pt>
                <c:pt idx="2">
                  <c:v>300</c:v>
                </c:pt>
              </c:numCache>
            </c:numRef>
          </c:xVal>
          <c:yVal>
            <c:numRef>
              <c:f>Summary!$C$27:$C$29</c:f>
              <c:numCache>
                <c:formatCode>General</c:formatCode>
                <c:ptCount val="3"/>
                <c:pt idx="0">
                  <c:v>1.38159640738097E-3</c:v>
                </c:pt>
                <c:pt idx="1">
                  <c:v>1.9058316136700839E-3</c:v>
                </c:pt>
                <c:pt idx="2">
                  <c:v>2.0086546728514602E-3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91-4530-9543-D4A7789945CC}"/>
            </c:ext>
          </c:extLst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Single Data Type (Cassandra)</c:v>
                </c:pt>
              </c:strCache>
            </c:strRef>
          </c:tx>
          <c:spPr>
            <a:ln w="19050" cap="rnd">
              <a:solidFill>
                <a:srgbClr val="F34F4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34F4F"/>
              </a:solidFill>
              <a:ln w="9525">
                <a:solidFill>
                  <a:srgbClr val="F34F4F"/>
                </a:solidFill>
              </a:ln>
              <a:effectLst/>
            </c:spPr>
          </c:marker>
          <c:xVal>
            <c:numRef>
              <c:f>Summary!$A$27:$A$29</c:f>
              <c:numCache>
                <c:formatCode>General</c:formatCode>
                <c:ptCount val="3"/>
                <c:pt idx="0">
                  <c:v>30</c:v>
                </c:pt>
                <c:pt idx="1">
                  <c:v>60</c:v>
                </c:pt>
                <c:pt idx="2">
                  <c:v>300</c:v>
                </c:pt>
              </c:numCache>
            </c:numRef>
          </c:xVal>
          <c:yVal>
            <c:numRef>
              <c:f>Summary!$D$27:$D$30</c:f>
              <c:numCache>
                <c:formatCode>General</c:formatCode>
                <c:ptCount val="4"/>
                <c:pt idx="0">
                  <c:v>2.0018971672921168E-4</c:v>
                </c:pt>
                <c:pt idx="1">
                  <c:v>2.0018971672921168E-4</c:v>
                </c:pt>
                <c:pt idx="2">
                  <c:v>1.963347841574843E-4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91-4530-9543-D4A7789945CC}"/>
            </c:ext>
          </c:extLst>
        </c:ser>
        <c:ser>
          <c:idx val="3"/>
          <c:order val="3"/>
          <c:tx>
            <c:strRef>
              <c:f>Summary!$I$5</c:f>
              <c:strCache>
                <c:ptCount val="1"/>
                <c:pt idx="0">
                  <c:v>Multi Data Type (Cassandra)</c:v>
                </c:pt>
              </c:strCache>
            </c:strRef>
          </c:tx>
          <c:spPr>
            <a:ln w="19050" cap="rnd">
              <a:solidFill>
                <a:srgbClr val="9900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33"/>
              </a:solidFill>
              <a:ln w="9525">
                <a:solidFill>
                  <a:srgbClr val="990033"/>
                </a:solidFill>
              </a:ln>
              <a:effectLst/>
            </c:spPr>
          </c:marker>
          <c:xVal>
            <c:numRef>
              <c:f>Summary!$A$27:$A$29</c:f>
              <c:numCache>
                <c:formatCode>General</c:formatCode>
                <c:ptCount val="3"/>
                <c:pt idx="0">
                  <c:v>30</c:v>
                </c:pt>
                <c:pt idx="1">
                  <c:v>60</c:v>
                </c:pt>
                <c:pt idx="2">
                  <c:v>300</c:v>
                </c:pt>
              </c:numCache>
            </c:numRef>
          </c:xVal>
          <c:yVal>
            <c:numRef>
              <c:f>Summary!$E$27:$E$29</c:f>
              <c:numCache>
                <c:formatCode>General</c:formatCode>
                <c:ptCount val="3"/>
                <c:pt idx="0">
                  <c:v>1.9134912678168815E-4</c:v>
                </c:pt>
                <c:pt idx="1">
                  <c:v>1.813369420019351E-4</c:v>
                </c:pt>
                <c:pt idx="2">
                  <c:v>5.9929888264544735E-4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91-4530-9543-D4A778994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77968"/>
        <c:axId val="1845639584"/>
      </c:scatterChart>
      <c:valAx>
        <c:axId val="201477796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Operation Duration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39584"/>
        <c:crosses val="autoZero"/>
        <c:crossBetween val="midCat"/>
      </c:valAx>
      <c:valAx>
        <c:axId val="1845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 Response</a:t>
                </a:r>
                <a:r>
                  <a:rPr lang="en-CA" baseline="0"/>
                  <a:t> Time (sec)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574626602461032"/>
          <c:y val="0.4782881350171187"/>
          <c:w val="0.59895856025571614"/>
          <c:h val="0.120690234271531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40901</xdr:colOff>
      <xdr:row>31</xdr:row>
      <xdr:rowOff>70036</xdr:rowOff>
    </xdr:from>
    <xdr:to>
      <xdr:col>9</xdr:col>
      <xdr:colOff>374277</xdr:colOff>
      <xdr:row>57</xdr:row>
      <xdr:rowOff>89087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3C306F-91F1-54A5-BEC9-68F28516C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438150</xdr:colOff>
      <xdr:row>31</xdr:row>
      <xdr:rowOff>57150</xdr:rowOff>
    </xdr:from>
    <xdr:to>
      <xdr:col>19</xdr:col>
      <xdr:colOff>161926</xdr:colOff>
      <xdr:row>57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821C0B-F206-4310-A438-A7BB9929B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381001</xdr:colOff>
      <xdr:row>31</xdr:row>
      <xdr:rowOff>56030</xdr:rowOff>
    </xdr:from>
    <xdr:to>
      <xdr:col>29</xdr:col>
      <xdr:colOff>109258</xdr:colOff>
      <xdr:row>57</xdr:row>
      <xdr:rowOff>75081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0278BC-4FC7-4AD0-B7EF-91E1DBB42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60</xdr:row>
      <xdr:rowOff>14006</xdr:rowOff>
    </xdr:from>
    <xdr:to>
      <xdr:col>9</xdr:col>
      <xdr:colOff>333376</xdr:colOff>
      <xdr:row>86</xdr:row>
      <xdr:rowOff>33057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957F4F-BE2F-4125-BD2B-5EFB9F22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397249</xdr:colOff>
      <xdr:row>60</xdr:row>
      <xdr:rowOff>1120</xdr:rowOff>
    </xdr:from>
    <xdr:to>
      <xdr:col>19</xdr:col>
      <xdr:colOff>121025</xdr:colOff>
      <xdr:row>86</xdr:row>
      <xdr:rowOff>20171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3D29AD-332B-4A2E-974F-800CA8DB3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340100</xdr:colOff>
      <xdr:row>60</xdr:row>
      <xdr:rowOff>0</xdr:rowOff>
    </xdr:from>
    <xdr:to>
      <xdr:col>29</xdr:col>
      <xdr:colOff>68357</xdr:colOff>
      <xdr:row>86</xdr:row>
      <xdr:rowOff>19051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5DA6A9-A2D3-4457-9924-8A4B3F702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95250</xdr:colOff>
      <xdr:row>88</xdr:row>
      <xdr:rowOff>76200</xdr:rowOff>
    </xdr:from>
    <xdr:to>
      <xdr:col>9</xdr:col>
      <xdr:colOff>433107</xdr:colOff>
      <xdr:row>114</xdr:row>
      <xdr:rowOff>95251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CA8603-C682-4DCA-BEFB-78378FD67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F60-3431-4A2C-83A4-0487265CC43C}">
  <dimension ref="A1:U88"/>
  <sheetViews>
    <sheetView tabSelected="1" topLeftCell="A81" zoomScale="85" zoomScaleNormal="85" workbookViewId="0">
      <selection activeCell="E118" sqref="E118"/>
    </sheetView>
  </sheetViews>
  <sheetFormatPr defaultRowHeight="15" x14ac:dyDescent="0.25"/>
  <sheetData>
    <row r="1" spans="1:13" x14ac:dyDescent="0.25">
      <c r="A1" t="s">
        <v>16</v>
      </c>
    </row>
    <row r="2" spans="1:13" x14ac:dyDescent="0.25">
      <c r="B2" t="s">
        <v>20</v>
      </c>
    </row>
    <row r="3" spans="1:13" x14ac:dyDescent="0.25">
      <c r="A3" t="s">
        <v>18</v>
      </c>
      <c r="B3" t="s">
        <v>22</v>
      </c>
      <c r="H3" t="s">
        <v>23</v>
      </c>
    </row>
    <row r="4" spans="1:13" x14ac:dyDescent="0.25">
      <c r="A4" t="s">
        <v>17</v>
      </c>
      <c r="B4">
        <v>30</v>
      </c>
      <c r="D4">
        <v>60</v>
      </c>
      <c r="F4">
        <v>300</v>
      </c>
      <c r="H4">
        <v>30</v>
      </c>
      <c r="J4">
        <v>60</v>
      </c>
      <c r="L4">
        <v>300</v>
      </c>
    </row>
    <row r="5" spans="1:13" x14ac:dyDescent="0.25">
      <c r="A5" t="s">
        <v>21</v>
      </c>
      <c r="B5" t="s">
        <v>24</v>
      </c>
      <c r="C5" t="s">
        <v>25</v>
      </c>
      <c r="D5" t="s">
        <v>24</v>
      </c>
      <c r="E5" t="s">
        <v>25</v>
      </c>
      <c r="F5" t="s">
        <v>24</v>
      </c>
      <c r="G5" t="s">
        <v>25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  <c r="M5" t="s">
        <v>27</v>
      </c>
    </row>
    <row r="6" spans="1:13" x14ac:dyDescent="0.25">
      <c r="A6">
        <v>1</v>
      </c>
      <c r="B6">
        <f>+'MongoDB - S_WRITE'!J5</f>
        <v>12320.487274473609</v>
      </c>
      <c r="C6">
        <f>+'MongoDB - S_WRITE'!J11</f>
        <v>12353.835348195706</v>
      </c>
      <c r="D6">
        <f>+'MongoDB - S_WRITE'!J18</f>
        <v>12257.15765043853</v>
      </c>
      <c r="E6">
        <f>+'MongoDB - S_WRITE'!J24</f>
        <v>11943.461356459396</v>
      </c>
      <c r="F6">
        <f>+'MongoDB - S_WRITE'!J31</f>
        <v>12610.609789059519</v>
      </c>
      <c r="G6">
        <f>+'MongoDB - S_WRITE'!J37</f>
        <v>12519.439306412747</v>
      </c>
      <c r="H6">
        <f>'Cassandra - S_WRITE'!J5</f>
        <v>6229.3184333622376</v>
      </c>
      <c r="I6">
        <f>+'Cassandra - S_WRITE'!J11</f>
        <v>6036.6866861497383</v>
      </c>
      <c r="J6">
        <f>+'Cassandra - S_WRITE'!J18</f>
        <v>7466.7639218979803</v>
      </c>
      <c r="K6">
        <f>+'Cassandra - S_WRITE'!J24</f>
        <v>6171.4843016715176</v>
      </c>
      <c r="L6">
        <f>+'Cassandra - S_WRITE'!J31</f>
        <v>7718.0648596412584</v>
      </c>
      <c r="M6">
        <f>+'Cassandra - S_WRITE'!J37</f>
        <v>6268.4530953380709</v>
      </c>
    </row>
    <row r="7" spans="1:13" x14ac:dyDescent="0.25">
      <c r="A7">
        <v>10</v>
      </c>
      <c r="B7">
        <f>+'MongoDB - S_WRITE'!J6</f>
        <v>4535.6172069210397</v>
      </c>
      <c r="C7">
        <f>+'MongoDB - S_WRITE'!J12</f>
        <v>4022.3975050322806</v>
      </c>
      <c r="D7">
        <f>+'MongoDB - S_WRITE'!J19</f>
        <v>4399.4994680490072</v>
      </c>
      <c r="E7">
        <f>+'MongoDB - S_WRITE'!J25</f>
        <v>3713.0126447965959</v>
      </c>
      <c r="F7">
        <f>+'MongoDB - S_WRITE'!J32</f>
        <v>4448.8014801544459</v>
      </c>
      <c r="G7">
        <f>+'MongoDB - S_WRITE'!J38</f>
        <v>3914.9548617463361</v>
      </c>
      <c r="H7">
        <f>'Cassandra - S_WRITE'!J6</f>
        <v>2702.6437981291674</v>
      </c>
      <c r="I7">
        <f>+'Cassandra - S_WRITE'!J12</f>
        <v>2989.9770802594012</v>
      </c>
      <c r="J7">
        <f>+'Cassandra - S_WRITE'!J19</f>
        <v>3375.7405956818197</v>
      </c>
      <c r="K7">
        <f>+'Cassandra - S_WRITE'!J25</f>
        <v>3082.3782386212711</v>
      </c>
      <c r="L7">
        <f>+'Cassandra - S_WRITE'!J32</f>
        <v>3305.6274705954161</v>
      </c>
      <c r="M7">
        <f>+'Cassandra - S_WRITE'!J38</f>
        <v>2993.0103892135003</v>
      </c>
    </row>
    <row r="8" spans="1:13" x14ac:dyDescent="0.25">
      <c r="A8">
        <v>20</v>
      </c>
      <c r="B8">
        <f>+'MongoDB - S_WRITE'!J7</f>
        <v>2869.8681447847343</v>
      </c>
      <c r="C8">
        <f>+'MongoDB - S_WRITE'!J13</f>
        <v>2809.2124927319533</v>
      </c>
      <c r="D8">
        <f>+'MongoDB - S_WRITE'!J20</f>
        <v>2839.4791019859413</v>
      </c>
      <c r="E8">
        <f>+'MongoDB - S_WRITE'!J26</f>
        <v>2771.3060458264745</v>
      </c>
      <c r="F8">
        <f>+'MongoDB - S_WRITE'!J33</f>
        <v>3034.2039710021427</v>
      </c>
      <c r="G8">
        <f>+'MongoDB - S_WRITE'!J39</f>
        <v>3489.2521264032489</v>
      </c>
      <c r="H8">
        <f>'Cassandra - S_WRITE'!J7</f>
        <v>2154.0704895866702</v>
      </c>
      <c r="I8">
        <f>+'Cassandra - S_WRITE'!J13</f>
        <v>2268.7070922126104</v>
      </c>
      <c r="J8">
        <f>+'Cassandra - S_WRITE'!J20</f>
        <v>2468.8983100286173</v>
      </c>
      <c r="K8">
        <f>+'Cassandra - S_WRITE'!J26</f>
        <v>2356.9473305979632</v>
      </c>
      <c r="L8">
        <f>+'Cassandra - S_WRITE'!J33</f>
        <v>2496.3533538636311</v>
      </c>
      <c r="M8">
        <f>+'Cassandra - S_WRITE'!J39</f>
        <v>2395.9120224569915</v>
      </c>
    </row>
    <row r="9" spans="1:13" x14ac:dyDescent="0.25">
      <c r="A9">
        <v>50</v>
      </c>
      <c r="B9">
        <f>+'MongoDB - S_WRITE'!J8</f>
        <v>1920.8391238846923</v>
      </c>
      <c r="C9">
        <f>+'MongoDB - S_WRITE'!J14</f>
        <v>1902.5171381642378</v>
      </c>
      <c r="D9">
        <f>+'MongoDB - S_WRITE'!J21</f>
        <v>1794.8558340783627</v>
      </c>
      <c r="E9">
        <f>+'MongoDB - S_WRITE'!J27</f>
        <v>1684.48658259688</v>
      </c>
      <c r="F9">
        <f>+'MongoDB - S_WRITE'!J34</f>
        <v>1999.6293242631089</v>
      </c>
      <c r="G9">
        <f>+'MongoDB - S_WRITE'!J40</f>
        <v>2009.083643323783</v>
      </c>
      <c r="H9">
        <f>'Cassandra - S_WRITE'!J8</f>
        <v>979.37727885807737</v>
      </c>
      <c r="I9">
        <f>+'Cassandra - S_WRITE'!J14</f>
        <v>1285.6805686592372</v>
      </c>
      <c r="J9">
        <f>+'Cassandra - S_WRITE'!J21</f>
        <v>1235.8389789894325</v>
      </c>
      <c r="K9">
        <f>+'Cassandra - S_WRITE'!J27</f>
        <v>1174.6385106870935</v>
      </c>
      <c r="L9">
        <f>+'Cassandra - S_WRITE'!J34</f>
        <v>1301.9367954301433</v>
      </c>
      <c r="M9">
        <f>+'Cassandra - S_WRITE'!J40</f>
        <v>1279.2991120899358</v>
      </c>
    </row>
    <row r="10" spans="1:13" x14ac:dyDescent="0.25">
      <c r="A10">
        <v>100</v>
      </c>
      <c r="B10">
        <f>+'MongoDB - S_WRITE'!J9</f>
        <v>1242.478592749422</v>
      </c>
      <c r="C10">
        <f>+'MongoDB - S_WRITE'!J15</f>
        <v>1248.9062666331511</v>
      </c>
      <c r="D10">
        <f>+'MongoDB - S_WRITE'!J22</f>
        <v>1144.884330882061</v>
      </c>
      <c r="E10">
        <f>+'MongoDB - S_WRITE'!J28</f>
        <v>1077.0240572218158</v>
      </c>
      <c r="F10">
        <f>+'MongoDB - S_WRITE'!J35</f>
        <v>1184.439760304409</v>
      </c>
      <c r="G10">
        <f>+'MongoDB - S_WRITE'!J41</f>
        <v>1166.6159874593818</v>
      </c>
      <c r="H10">
        <f>'Cassandra - S_WRITE'!J9</f>
        <v>844.2048921595532</v>
      </c>
      <c r="I10">
        <f>+'Cassandra - S_WRITE'!J15</f>
        <v>757.68363548042453</v>
      </c>
      <c r="J10">
        <f>+'Cassandra - S_WRITE'!J22</f>
        <v>811.89140167481207</v>
      </c>
      <c r="K10">
        <f>+'Cassandra - S_WRITE'!J28</f>
        <v>972.41316022657736</v>
      </c>
      <c r="L10">
        <f>+'Cassandra - S_WRITE'!J35</f>
        <v>889.85238415321771</v>
      </c>
      <c r="M10">
        <f>+'Cassandra - S_WRITE'!J41</f>
        <v>862.8928432940944</v>
      </c>
    </row>
    <row r="12" spans="1:13" x14ac:dyDescent="0.25">
      <c r="A12" t="s">
        <v>19</v>
      </c>
    </row>
    <row r="13" spans="1:13" x14ac:dyDescent="0.25">
      <c r="B13" t="s">
        <v>20</v>
      </c>
    </row>
    <row r="14" spans="1:13" x14ac:dyDescent="0.25">
      <c r="A14" t="s">
        <v>18</v>
      </c>
      <c r="B14" t="s">
        <v>22</v>
      </c>
      <c r="H14" t="s">
        <v>23</v>
      </c>
    </row>
    <row r="15" spans="1:13" x14ac:dyDescent="0.25">
      <c r="A15" t="s">
        <v>17</v>
      </c>
      <c r="B15">
        <v>30</v>
      </c>
      <c r="D15">
        <v>60</v>
      </c>
      <c r="F15">
        <v>300</v>
      </c>
      <c r="H15">
        <v>30</v>
      </c>
      <c r="J15">
        <v>60</v>
      </c>
      <c r="L15">
        <v>300</v>
      </c>
    </row>
    <row r="16" spans="1:13" x14ac:dyDescent="0.25">
      <c r="A16" t="s">
        <v>21</v>
      </c>
      <c r="B16" t="s">
        <v>24</v>
      </c>
      <c r="C16" t="s">
        <v>25</v>
      </c>
      <c r="D16" t="s">
        <v>24</v>
      </c>
      <c r="E16" t="s">
        <v>25</v>
      </c>
      <c r="F16" t="s">
        <v>24</v>
      </c>
      <c r="G16" t="s">
        <v>25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  <c r="M16" t="s">
        <v>27</v>
      </c>
    </row>
    <row r="17" spans="1:21" x14ac:dyDescent="0.25">
      <c r="A17">
        <v>1</v>
      </c>
      <c r="B17">
        <f>+'MongoDB - B_WRITE'!J5</f>
        <v>613.59644891395283</v>
      </c>
      <c r="C17">
        <f>+'MongoDB - B_WRITE'!J11</f>
        <v>572.09459351493399</v>
      </c>
      <c r="D17">
        <f>+'MongoDB - B_WRITE'!J18</f>
        <v>685.8461191204525</v>
      </c>
      <c r="E17">
        <f>+'MongoDB - B_WRITE'!J24</f>
        <v>547.3001938625556</v>
      </c>
      <c r="F17">
        <f>+'MongoDB - B_WRITE'!J31</f>
        <v>604.67132172030585</v>
      </c>
      <c r="G17">
        <f>+'MongoDB - B_WRITE'!J37</f>
        <v>546.84183538991817</v>
      </c>
      <c r="H17">
        <f>+'Cassandra - B_WRITE'!J5</f>
        <v>288.90802227244671</v>
      </c>
      <c r="I17">
        <f>+'Cassandra - B_WRITE'!J11</f>
        <v>198.31270892531941</v>
      </c>
      <c r="J17">
        <f>+'Cassandra - B_WRITE'!J18</f>
        <v>312.57685430776718</v>
      </c>
      <c r="K17">
        <f>+'Cassandra - B_WRITE'!J24</f>
        <v>216.65971489228815</v>
      </c>
      <c r="L17">
        <f>+'Cassandra - B_WRITE'!J31</f>
        <v>249.35933288069739</v>
      </c>
      <c r="M17">
        <f>+'Cassandra - B_WRITE'!J37</f>
        <v>179.35281637942296</v>
      </c>
    </row>
    <row r="18" spans="1:21" x14ac:dyDescent="0.25">
      <c r="A18">
        <v>10</v>
      </c>
      <c r="B18">
        <f>+'MongoDB - B_WRITE'!J6</f>
        <v>161.15497954136788</v>
      </c>
      <c r="C18">
        <f>+'MongoDB - B_WRITE'!J12</f>
        <v>159.14390418746513</v>
      </c>
      <c r="D18">
        <f>+'MongoDB - B_WRITE'!J19</f>
        <v>159.21153668452595</v>
      </c>
      <c r="E18">
        <f>+'MongoDB - B_WRITE'!J25</f>
        <v>152.85417442842822</v>
      </c>
      <c r="F18">
        <f>+'MongoDB - B_WRITE'!J32</f>
        <v>147.37494157603223</v>
      </c>
      <c r="G18">
        <f>+'MongoDB - B_WRITE'!J38</f>
        <v>171.79032685288118</v>
      </c>
      <c r="H18">
        <f>+'Cassandra - B_WRITE'!J6</f>
        <v>201.04454419607609</v>
      </c>
      <c r="I18">
        <f>+'Cassandra - B_WRITE'!J12</f>
        <v>140.17597179608282</v>
      </c>
      <c r="J18">
        <f>+'Cassandra - B_WRITE'!J19</f>
        <v>213.59263411171904</v>
      </c>
      <c r="K18">
        <f>+'Cassandra - B_WRITE'!J25</f>
        <v>171.16277636746477</v>
      </c>
      <c r="L18">
        <f>+'Cassandra - B_WRITE'!J32</f>
        <v>166.01131985777309</v>
      </c>
      <c r="M18">
        <f>+'Cassandra - B_WRITE'!J38</f>
        <v>154.50828065677439</v>
      </c>
    </row>
    <row r="19" spans="1:21" x14ac:dyDescent="0.25">
      <c r="A19">
        <v>20</v>
      </c>
      <c r="B19">
        <f>+'MongoDB - B_WRITE'!J7</f>
        <v>90.665221555162589</v>
      </c>
      <c r="C19">
        <f>+'MongoDB - B_WRITE'!J13</f>
        <v>90.435856127814972</v>
      </c>
      <c r="D19">
        <f>+'MongoDB - B_WRITE'!J20</f>
        <v>87.984878153903722</v>
      </c>
      <c r="E19">
        <f>+'MongoDB - B_WRITE'!J26</f>
        <v>90.082187053548552</v>
      </c>
      <c r="F19">
        <f>+'MongoDB - B_WRITE'!J33</f>
        <v>96.630857471846284</v>
      </c>
      <c r="G19">
        <f>+'MongoDB - B_WRITE'!J39</f>
        <v>91.045064984882998</v>
      </c>
      <c r="H19">
        <f>+'Cassandra - B_WRITE'!J7</f>
        <v>143.89102224936266</v>
      </c>
      <c r="I19">
        <f>+'Cassandra - B_WRITE'!J13</f>
        <v>97.30088392699102</v>
      </c>
      <c r="J19">
        <f>+'Cassandra - B_WRITE'!J20</f>
        <v>141.33862004231608</v>
      </c>
      <c r="K19">
        <f>+'Cassandra - B_WRITE'!J26</f>
        <v>137.18226987186088</v>
      </c>
      <c r="L19">
        <f>+'Cassandra - B_WRITE'!J33</f>
        <v>124.40962255409667</v>
      </c>
      <c r="M19">
        <f>+'Cassandra - B_WRITE'!J39</f>
        <v>124.40797709915383</v>
      </c>
    </row>
    <row r="20" spans="1:21" x14ac:dyDescent="0.25">
      <c r="A20">
        <v>50</v>
      </c>
      <c r="B20">
        <f>+'MongoDB - B_WRITE'!J8</f>
        <v>47.313518881486615</v>
      </c>
      <c r="C20">
        <f>+'MongoDB - B_WRITE'!J14</f>
        <v>46.599522955461254</v>
      </c>
      <c r="D20">
        <f>+'MongoDB - B_WRITE'!J21</f>
        <v>46.618684998327481</v>
      </c>
      <c r="E20">
        <f>+'MongoDB - B_WRITE'!J27</f>
        <v>46.744054163699744</v>
      </c>
      <c r="F20">
        <f>+'MongoDB - B_WRITE'!J34</f>
        <v>46.364139051466871</v>
      </c>
      <c r="G20">
        <f>+'MongoDB - B_WRITE'!J40</f>
        <v>45.67844214227609</v>
      </c>
      <c r="H20">
        <f>+'Cassandra - B_WRITE'!J8</f>
        <v>59.638607143476754</v>
      </c>
      <c r="I20">
        <f>+'Cassandra - B_WRITE'!J14</f>
        <v>59.853008941121715</v>
      </c>
      <c r="J20">
        <f>+'Cassandra - B_WRITE'!J21</f>
        <v>68.88830683156587</v>
      </c>
      <c r="K20">
        <f>+'Cassandra - B_WRITE'!J27</f>
        <v>83.258918895292211</v>
      </c>
      <c r="L20">
        <f>+'Cassandra - B_WRITE'!J34</f>
        <v>70.825966445960248</v>
      </c>
      <c r="M20">
        <f>+'Cassandra - B_WRITE'!J40</f>
        <v>74.63959842703494</v>
      </c>
    </row>
    <row r="21" spans="1:21" x14ac:dyDescent="0.25">
      <c r="A21">
        <v>100</v>
      </c>
      <c r="B21">
        <f>+'MongoDB - B_WRITE'!J9</f>
        <v>27.204076081975515</v>
      </c>
      <c r="C21">
        <f>+'MongoDB - B_WRITE'!J15</f>
        <v>26.023372004185795</v>
      </c>
      <c r="D21">
        <f>+'MongoDB - B_WRITE'!J22</f>
        <v>25.299234440193434</v>
      </c>
      <c r="E21">
        <f>+'MongoDB - B_WRITE'!J28</f>
        <v>26.069783737381513</v>
      </c>
      <c r="F21">
        <f>+'MongoDB - B_WRITE'!J35</f>
        <v>22.682438207141285</v>
      </c>
      <c r="G21">
        <f>+'MongoDB - B_WRITE'!J41</f>
        <v>21.403792024241842</v>
      </c>
      <c r="H21">
        <f>+'Cassandra - B_WRITE'!J9</f>
        <v>40.950371976109842</v>
      </c>
      <c r="I21">
        <f>+'Cassandra - B_WRITE'!J15</f>
        <v>40.320252177809522</v>
      </c>
      <c r="J21">
        <f>+'Cassandra - B_WRITE'!J22</f>
        <v>42.877846568162006</v>
      </c>
      <c r="K21">
        <f>+'Cassandra - B_WRITE'!J28</f>
        <v>50.205885724509322</v>
      </c>
      <c r="L21">
        <f>+'Cassandra - B_WRITE'!J35</f>
        <v>40.42870681558442</v>
      </c>
      <c r="M21">
        <f>+'Cassandra - B_WRITE'!J41</f>
        <v>47.538895620884787</v>
      </c>
    </row>
    <row r="23" spans="1:21" x14ac:dyDescent="0.25">
      <c r="A23" t="s">
        <v>29</v>
      </c>
    </row>
    <row r="24" spans="1:21" x14ac:dyDescent="0.25">
      <c r="B24" t="s">
        <v>20</v>
      </c>
    </row>
    <row r="25" spans="1:21" x14ac:dyDescent="0.25">
      <c r="A25" t="s">
        <v>18</v>
      </c>
      <c r="B25" t="s">
        <v>22</v>
      </c>
      <c r="D25" t="s">
        <v>23</v>
      </c>
    </row>
    <row r="26" spans="1:21" x14ac:dyDescent="0.25">
      <c r="A26" t="s">
        <v>28</v>
      </c>
      <c r="B26" t="s">
        <v>24</v>
      </c>
      <c r="C26" t="s">
        <v>25</v>
      </c>
      <c r="D26" t="s">
        <v>26</v>
      </c>
      <c r="E26" t="s">
        <v>27</v>
      </c>
    </row>
    <row r="27" spans="1:21" x14ac:dyDescent="0.25">
      <c r="A27">
        <v>30</v>
      </c>
      <c r="B27">
        <f>+'MongoDB - READ'!J5</f>
        <v>9.6454057063537308E-5</v>
      </c>
      <c r="C27">
        <f>'MongoDB - READ'!J7</f>
        <v>1.38159640738097E-3</v>
      </c>
      <c r="D27">
        <f>'Cassandra - READ'!J10</f>
        <v>2.0018971672921168E-4</v>
      </c>
      <c r="E27">
        <f>'Cassandra - READ'!J7</f>
        <v>1.9134912678168815E-4</v>
      </c>
    </row>
    <row r="28" spans="1:21" x14ac:dyDescent="0.25">
      <c r="A28">
        <v>60</v>
      </c>
      <c r="B28">
        <f>'MongoDB - READ'!J10</f>
        <v>9.1634266366640425E-5</v>
      </c>
      <c r="C28">
        <f>'MongoDB - READ'!J12</f>
        <v>1.9058316136700839E-3</v>
      </c>
      <c r="D28">
        <f>'Cassandra - READ'!J10</f>
        <v>2.0018971672921168E-4</v>
      </c>
      <c r="E28">
        <f>'Cassandra - READ'!J12</f>
        <v>1.813369420019351E-4</v>
      </c>
    </row>
    <row r="29" spans="1:21" x14ac:dyDescent="0.25">
      <c r="A29">
        <v>300</v>
      </c>
      <c r="B29">
        <f>'MongoDB - READ'!J15</f>
        <v>9.1347149740209657E-5</v>
      </c>
      <c r="C29">
        <f>'MongoDB - READ'!J17</f>
        <v>2.0086546728514602E-3</v>
      </c>
      <c r="D29">
        <f>'Cassandra - READ'!J15</f>
        <v>1.963347841574843E-4</v>
      </c>
      <c r="E29">
        <f>'Cassandra - READ'!J17</f>
        <v>5.9929888264544735E-4</v>
      </c>
    </row>
    <row r="31" spans="1:21" x14ac:dyDescent="0.25">
      <c r="A31" t="s">
        <v>50</v>
      </c>
      <c r="K31" t="s">
        <v>51</v>
      </c>
      <c r="U31" t="s">
        <v>52</v>
      </c>
    </row>
    <row r="60" spans="1:21" x14ac:dyDescent="0.25">
      <c r="A60" t="s">
        <v>53</v>
      </c>
      <c r="K60" t="s">
        <v>54</v>
      </c>
      <c r="U60" t="s">
        <v>55</v>
      </c>
    </row>
    <row r="88" spans="1:1" x14ac:dyDescent="0.25">
      <c r="A88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98E-14EC-47AC-8F0E-0393D728A513}">
  <dimension ref="A1:U40"/>
  <sheetViews>
    <sheetView zoomScale="85" zoomScaleNormal="85" workbookViewId="0">
      <selection activeCell="A2" sqref="A2:A40"/>
    </sheetView>
  </sheetViews>
  <sheetFormatPr defaultRowHeight="15" x14ac:dyDescent="0.25"/>
  <cols>
    <col min="2" max="13" width="9.140625" customWidth="1"/>
    <col min="14" max="14" width="21.140625" customWidth="1"/>
    <col min="15" max="15" width="23.28515625" customWidth="1"/>
    <col min="16" max="16" width="24.7109375" customWidth="1"/>
    <col min="17" max="18" width="11.7109375" bestFit="1" customWidth="1"/>
    <col min="19" max="19" width="24.7109375" customWidth="1"/>
  </cols>
  <sheetData>
    <row r="1" spans="1:21" x14ac:dyDescent="0.25">
      <c r="A1" t="s">
        <v>31</v>
      </c>
      <c r="E1" t="s">
        <v>35</v>
      </c>
      <c r="I1" t="s">
        <v>36</v>
      </c>
      <c r="T1" t="s">
        <v>39</v>
      </c>
      <c r="U1">
        <v>3</v>
      </c>
    </row>
    <row r="2" spans="1:21" x14ac:dyDescent="0.25">
      <c r="A2" t="s">
        <v>32</v>
      </c>
      <c r="I2" t="s">
        <v>32</v>
      </c>
      <c r="T2" t="s">
        <v>40</v>
      </c>
      <c r="U2">
        <v>0.05</v>
      </c>
    </row>
    <row r="3" spans="1:21" x14ac:dyDescent="0.25">
      <c r="A3" t="s">
        <v>49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I3" t="s">
        <v>14</v>
      </c>
      <c r="J3" t="s">
        <v>2</v>
      </c>
      <c r="K3" t="s">
        <v>3</v>
      </c>
      <c r="L3" t="s">
        <v>4</v>
      </c>
      <c r="N3" t="s">
        <v>37</v>
      </c>
      <c r="O3" t="s">
        <v>44</v>
      </c>
      <c r="P3" t="s">
        <v>38</v>
      </c>
      <c r="Q3" t="s">
        <v>42</v>
      </c>
      <c r="R3" t="s">
        <v>43</v>
      </c>
      <c r="T3" t="s">
        <v>41</v>
      </c>
      <c r="U3" cm="1">
        <f t="array" ref="U3">_xlfn.IFS(U2=0.05, 4.3027, U2 = 0.1, 2.92)</f>
        <v>4.3026999999999997</v>
      </c>
    </row>
    <row r="4" spans="1:21" x14ac:dyDescent="0.25">
      <c r="A4" t="s">
        <v>15</v>
      </c>
      <c r="B4">
        <v>12462.29565920439</v>
      </c>
      <c r="C4">
        <v>12244.842997286181</v>
      </c>
      <c r="D4">
        <v>12256.333497007936</v>
      </c>
      <c r="E4">
        <v>4008.6123203575848</v>
      </c>
      <c r="F4">
        <v>7326.6210013474092</v>
      </c>
      <c r="G4">
        <v>7539.7431218889578</v>
      </c>
      <c r="J4">
        <f>+B4-E4</f>
        <v>8453.6833388468058</v>
      </c>
      <c r="K4">
        <f>+C4-F4</f>
        <v>4918.2219959387721</v>
      </c>
      <c r="L4">
        <f>+D4-G4</f>
        <v>4716.590375118978</v>
      </c>
      <c r="N4">
        <f>+AVERAGE(J4:L4)</f>
        <v>6029.4985699681856</v>
      </c>
      <c r="O4">
        <f>+_xlfn.STDEV.S(J4:L4)</f>
        <v>2101.8248435290507</v>
      </c>
      <c r="P4">
        <f>+O4/SQRT($U$1)</f>
        <v>1213.4891392009406</v>
      </c>
      <c r="Q4">
        <f>+N4-P4*$U$3</f>
        <v>808.218850728299</v>
      </c>
      <c r="R4">
        <f>+N4+P4*$U$3</f>
        <v>11250.778289208072</v>
      </c>
      <c r="S4" t="str">
        <f>+IF(AND(Q4&lt;0,R4&gt;0),"id","diff")</f>
        <v>diff</v>
      </c>
    </row>
    <row r="5" spans="1:21" x14ac:dyDescent="0.25">
      <c r="A5" t="s">
        <v>46</v>
      </c>
      <c r="B5">
        <v>4718.5270512196148</v>
      </c>
      <c r="C5">
        <v>4561.5278854386179</v>
      </c>
      <c r="D5">
        <v>4336.8136126121908</v>
      </c>
      <c r="E5">
        <v>2271.0808582357377</v>
      </c>
      <c r="F5">
        <v>3046.3899661284877</v>
      </c>
      <c r="G5">
        <v>2786.9957559590162</v>
      </c>
      <c r="J5">
        <f>+B5-E5</f>
        <v>2447.4461929838772</v>
      </c>
      <c r="K5">
        <f>+C5-F5</f>
        <v>1515.1379193101302</v>
      </c>
      <c r="L5">
        <f>+D5-G5</f>
        <v>1549.8178566531747</v>
      </c>
      <c r="N5">
        <f t="shared" ref="N5:N8" si="0">+AVERAGE(J5:L5)</f>
        <v>1837.4673229823941</v>
      </c>
      <c r="O5">
        <f t="shared" ref="O5:O8" si="1">+_xlfn.STDEV.S(J5:L5)</f>
        <v>528.54171159875739</v>
      </c>
      <c r="P5">
        <f>+O5/SQRT($U$1)</f>
        <v>305.15369946948812</v>
      </c>
      <c r="Q5">
        <f t="shared" ref="Q5:Q8" si="2">+N5-P5*$U$3</f>
        <v>524.48250027502763</v>
      </c>
      <c r="R5">
        <f t="shared" ref="R5:R8" si="3">+N5+P5*$U$3</f>
        <v>3150.4521456897605</v>
      </c>
      <c r="S5" t="str">
        <f>+IF(AND(Q5&lt;0,R5&gt;0),"id","diff")</f>
        <v>diff</v>
      </c>
    </row>
    <row r="6" spans="1:21" x14ac:dyDescent="0.25">
      <c r="A6" t="s">
        <v>45</v>
      </c>
      <c r="B6">
        <v>2869.0626540717099</v>
      </c>
      <c r="C6">
        <v>2863.1829931547873</v>
      </c>
      <c r="D6">
        <v>2877.3351770348058</v>
      </c>
      <c r="E6">
        <v>1909.6171049899781</v>
      </c>
      <c r="F6">
        <v>2255.1606208159496</v>
      </c>
      <c r="G6">
        <v>2282.7727474603948</v>
      </c>
      <c r="J6">
        <f>+B6-E6</f>
        <v>959.44554908173177</v>
      </c>
      <c r="K6">
        <f>+C6-F6</f>
        <v>608.02237233883761</v>
      </c>
      <c r="L6">
        <f>+D6-G6</f>
        <v>594.562429574411</v>
      </c>
      <c r="N6">
        <f t="shared" si="0"/>
        <v>720.67678366499342</v>
      </c>
      <c r="O6">
        <f t="shared" si="1"/>
        <v>206.88930619725198</v>
      </c>
      <c r="P6">
        <f>+O6/SQRT($U$1)</f>
        <v>119.44759662543835</v>
      </c>
      <c r="Q6">
        <f t="shared" si="2"/>
        <v>206.72960966471987</v>
      </c>
      <c r="R6">
        <f t="shared" si="3"/>
        <v>1234.623957665267</v>
      </c>
      <c r="S6" t="str">
        <f>+IF(AND(Q6&lt;0,R6&gt;0),"id","diff")</f>
        <v>diff</v>
      </c>
    </row>
    <row r="7" spans="1:21" x14ac:dyDescent="0.25">
      <c r="A7" t="s">
        <v>47</v>
      </c>
      <c r="B7">
        <v>1908.2541939904984</v>
      </c>
      <c r="C7">
        <v>1932.1156613092733</v>
      </c>
      <c r="D7">
        <v>1922.1075015536853</v>
      </c>
      <c r="E7">
        <v>756.89529883424814</v>
      </c>
      <c r="F7">
        <v>1210.1479337658875</v>
      </c>
      <c r="G7">
        <v>995.40105310799231</v>
      </c>
      <c r="J7">
        <f>+B7-E7</f>
        <v>1151.3588951562501</v>
      </c>
      <c r="K7">
        <f>+C7-F7</f>
        <v>721.96772754338576</v>
      </c>
      <c r="L7">
        <f>+D7-G7</f>
        <v>926.70644844569301</v>
      </c>
      <c r="N7">
        <f t="shared" si="0"/>
        <v>933.34435704844293</v>
      </c>
      <c r="O7">
        <f t="shared" si="1"/>
        <v>214.77253101583648</v>
      </c>
      <c r="P7">
        <f>+O7/SQRT($U$1)</f>
        <v>123.99897859653045</v>
      </c>
      <c r="Q7">
        <f t="shared" si="2"/>
        <v>399.81395184115138</v>
      </c>
      <c r="R7">
        <f t="shared" si="3"/>
        <v>1466.8747622557344</v>
      </c>
      <c r="S7" t="str">
        <f>+IF(AND(Q7&lt;0,R7&gt;0),"id","diff")</f>
        <v>diff</v>
      </c>
    </row>
    <row r="8" spans="1:21" x14ac:dyDescent="0.25">
      <c r="A8" t="s">
        <v>48</v>
      </c>
      <c r="B8">
        <v>1277.816914484024</v>
      </c>
      <c r="C8">
        <v>1198.0327622722841</v>
      </c>
      <c r="D8">
        <v>1254.2652120480611</v>
      </c>
      <c r="E8">
        <v>1005.6912208816286</v>
      </c>
      <c r="F8">
        <v>886.0709537217723</v>
      </c>
      <c r="G8">
        <v>687.47851527478792</v>
      </c>
      <c r="J8">
        <f>+B8-E8</f>
        <v>272.12569360239536</v>
      </c>
      <c r="K8">
        <f>+C8-F8</f>
        <v>311.96180855051182</v>
      </c>
      <c r="L8">
        <f>+D8-G8</f>
        <v>566.78669677327321</v>
      </c>
      <c r="N8">
        <f t="shared" si="0"/>
        <v>383.62473297539344</v>
      </c>
      <c r="O8">
        <f t="shared" si="1"/>
        <v>159.86856398386078</v>
      </c>
      <c r="P8">
        <f>+O8/SQRT($U$1)</f>
        <v>92.300158451040943</v>
      </c>
      <c r="Q8">
        <f t="shared" si="2"/>
        <v>-13.515158791900376</v>
      </c>
      <c r="R8">
        <f t="shared" si="3"/>
        <v>780.76462474268726</v>
      </c>
      <c r="S8" t="str">
        <f>+IF(AND(Q8&lt;0,R8&gt;0),"id","diff")</f>
        <v>id</v>
      </c>
    </row>
    <row r="9" spans="1:21" x14ac:dyDescent="0.25">
      <c r="A9" t="s">
        <v>49</v>
      </c>
    </row>
    <row r="10" spans="1:21" x14ac:dyDescent="0.25">
      <c r="A10" t="s">
        <v>46</v>
      </c>
      <c r="B10">
        <v>12436.561528407685</v>
      </c>
      <c r="C10">
        <v>12298.014595495732</v>
      </c>
      <c r="D10">
        <v>12327.444895855819</v>
      </c>
      <c r="E10">
        <v>6256.3809435341173</v>
      </c>
      <c r="F10">
        <v>6452.2550039056114</v>
      </c>
      <c r="G10">
        <v>5423.5890229383149</v>
      </c>
      <c r="I10" t="s">
        <v>15</v>
      </c>
      <c r="J10">
        <f t="shared" ref="J10:J14" si="4">+B10-E10</f>
        <v>6180.1805848735676</v>
      </c>
      <c r="K10">
        <f t="shared" ref="K10:K14" si="5">+C10-F10</f>
        <v>5845.7595915901202</v>
      </c>
      <c r="L10">
        <f t="shared" ref="L10:L14" si="6">+D10-G10</f>
        <v>6903.8558729175038</v>
      </c>
      <c r="N10">
        <f t="shared" ref="N10:N14" si="7">+AVERAGE(J10:L10)</f>
        <v>6309.9320164603969</v>
      </c>
      <c r="O10">
        <f t="shared" ref="O10:O14" si="8">+_xlfn.STDEV.S(J10:L10)</f>
        <v>540.84980414051483</v>
      </c>
      <c r="P10">
        <f>+O10/SQRT($U$1)</f>
        <v>312.25978001168261</v>
      </c>
      <c r="Q10">
        <f t="shared" ref="Q10:Q14" si="9">+N10-P10*$U$3</f>
        <v>4966.3718610041306</v>
      </c>
      <c r="R10">
        <f t="shared" ref="R10:R14" si="10">+N10+P10*$U$3</f>
        <v>7653.4921719166632</v>
      </c>
      <c r="S10" t="str">
        <f>+IF(AND(Q10&lt;0,R10&gt;0),"id","diff")</f>
        <v>diff</v>
      </c>
    </row>
    <row r="11" spans="1:21" x14ac:dyDescent="0.25">
      <c r="A11" t="s">
        <v>45</v>
      </c>
      <c r="B11">
        <v>3907.1426992066868</v>
      </c>
      <c r="C11">
        <v>4470.1676826514285</v>
      </c>
      <c r="D11">
        <v>3714.1766874831924</v>
      </c>
      <c r="E11">
        <v>2658.2830421239914</v>
      </c>
      <c r="F11">
        <v>3163.6606285386392</v>
      </c>
      <c r="G11">
        <v>3173.6698307245301</v>
      </c>
      <c r="J11">
        <f t="shared" si="4"/>
        <v>1248.8596570826953</v>
      </c>
      <c r="K11">
        <f t="shared" si="5"/>
        <v>1306.5070541127893</v>
      </c>
      <c r="L11">
        <f t="shared" si="6"/>
        <v>540.50685675866225</v>
      </c>
      <c r="N11">
        <f t="shared" si="7"/>
        <v>1031.9578559847157</v>
      </c>
      <c r="O11">
        <f t="shared" si="8"/>
        <v>426.58395313970863</v>
      </c>
      <c r="P11">
        <f>+O11/SQRT($U$1)</f>
        <v>246.2883601771855</v>
      </c>
      <c r="Q11">
        <f t="shared" si="9"/>
        <v>-27.747071349660246</v>
      </c>
      <c r="R11">
        <f t="shared" si="10"/>
        <v>2091.6627833190914</v>
      </c>
      <c r="S11" t="str">
        <f>+IF(AND(Q11&lt;0,R11&gt;0),"id","diff")</f>
        <v>id</v>
      </c>
    </row>
    <row r="12" spans="1:21" x14ac:dyDescent="0.25">
      <c r="A12" t="s">
        <v>47</v>
      </c>
      <c r="B12">
        <v>2827.0503937395674</v>
      </c>
      <c r="C12">
        <v>2793.4731270839829</v>
      </c>
      <c r="D12">
        <v>2807.4694497308615</v>
      </c>
      <c r="E12">
        <v>2254.21343408744</v>
      </c>
      <c r="F12">
        <v>2468.8123809945664</v>
      </c>
      <c r="G12">
        <v>2103.2763701868193</v>
      </c>
      <c r="J12">
        <f t="shared" si="4"/>
        <v>572.83695965212746</v>
      </c>
      <c r="K12">
        <f t="shared" si="5"/>
        <v>324.66074608941653</v>
      </c>
      <c r="L12">
        <f t="shared" si="6"/>
        <v>704.19307954404212</v>
      </c>
      <c r="N12">
        <f t="shared" si="7"/>
        <v>533.89692842852867</v>
      </c>
      <c r="O12">
        <f t="shared" si="8"/>
        <v>192.73931243560421</v>
      </c>
      <c r="P12">
        <f>+O12/SQRT($U$1)</f>
        <v>111.27809391811948</v>
      </c>
      <c r="Q12">
        <f t="shared" si="9"/>
        <v>55.100673727035996</v>
      </c>
      <c r="R12">
        <f t="shared" si="10"/>
        <v>1012.6931831300213</v>
      </c>
      <c r="S12" t="str">
        <f>+IF(AND(Q12&lt;0,R12&gt;0),"id","diff")</f>
        <v>diff</v>
      </c>
    </row>
    <row r="13" spans="1:21" x14ac:dyDescent="0.25">
      <c r="A13" t="s">
        <v>48</v>
      </c>
      <c r="B13">
        <v>1922.2052437831785</v>
      </c>
      <c r="C13">
        <v>1935.8058906676888</v>
      </c>
      <c r="D13">
        <v>1850.7472553772627</v>
      </c>
      <c r="E13">
        <v>1441.7004688203949</v>
      </c>
      <c r="F13">
        <v>1639.7512357096027</v>
      </c>
      <c r="G13">
        <v>931.9778208249478</v>
      </c>
      <c r="J13">
        <f t="shared" si="4"/>
        <v>480.50477496278359</v>
      </c>
      <c r="K13">
        <f t="shared" si="5"/>
        <v>296.05465495808608</v>
      </c>
      <c r="L13">
        <f t="shared" si="6"/>
        <v>918.76943455231492</v>
      </c>
      <c r="N13">
        <f t="shared" si="7"/>
        <v>565.1096214910616</v>
      </c>
      <c r="O13">
        <f t="shared" si="8"/>
        <v>319.8623285467159</v>
      </c>
      <c r="P13">
        <f>+O13/SQRT($U$1)</f>
        <v>184.67260149006697</v>
      </c>
      <c r="Q13">
        <f t="shared" si="9"/>
        <v>-229.48118094024949</v>
      </c>
      <c r="R13">
        <f t="shared" si="10"/>
        <v>1359.7004239223727</v>
      </c>
      <c r="S13" t="str">
        <f>+IF(AND(Q13&lt;0,R13&gt;0),"id","diff")</f>
        <v>id</v>
      </c>
    </row>
    <row r="14" spans="1:21" x14ac:dyDescent="0.25">
      <c r="A14" t="s">
        <v>49</v>
      </c>
      <c r="B14">
        <v>1265.8553059986402</v>
      </c>
      <c r="C14">
        <v>1275.3356993877273</v>
      </c>
      <c r="D14">
        <v>1207.1657059501424</v>
      </c>
      <c r="E14">
        <v>803.18165453534937</v>
      </c>
      <c r="F14">
        <v>864.08301553308695</v>
      </c>
      <c r="G14">
        <v>626.12957811389356</v>
      </c>
      <c r="J14">
        <f t="shared" si="4"/>
        <v>462.67365146329087</v>
      </c>
      <c r="K14">
        <f t="shared" si="5"/>
        <v>411.2526838546404</v>
      </c>
      <c r="L14">
        <f t="shared" si="6"/>
        <v>581.03612783624885</v>
      </c>
      <c r="N14">
        <f t="shared" si="7"/>
        <v>484.98748771806004</v>
      </c>
      <c r="O14">
        <f t="shared" si="8"/>
        <v>87.063396033393587</v>
      </c>
      <c r="P14">
        <f>+O14/SQRT($U$1)</f>
        <v>50.266075136442787</v>
      </c>
      <c r="Q14">
        <f t="shared" si="9"/>
        <v>268.70764622848765</v>
      </c>
      <c r="R14">
        <f t="shared" si="10"/>
        <v>701.26732920763243</v>
      </c>
      <c r="S14" t="str">
        <f>+IF(AND(Q14&lt;0,R14&gt;0),"id","diff")</f>
        <v>diff</v>
      </c>
    </row>
    <row r="15" spans="1:21" x14ac:dyDescent="0.25">
      <c r="A15" t="s">
        <v>34</v>
      </c>
      <c r="I15" t="s">
        <v>34</v>
      </c>
    </row>
    <row r="16" spans="1:21" x14ac:dyDescent="0.25">
      <c r="A16" t="s">
        <v>14</v>
      </c>
      <c r="I16" t="s">
        <v>14</v>
      </c>
    </row>
    <row r="17" spans="1:19" x14ac:dyDescent="0.25">
      <c r="A17" t="s">
        <v>46</v>
      </c>
      <c r="B17">
        <v>12363.778507995865</v>
      </c>
      <c r="C17">
        <v>12109.716265612064</v>
      </c>
      <c r="D17">
        <v>12300.02292406481</v>
      </c>
      <c r="E17">
        <v>7333.001579456607</v>
      </c>
      <c r="F17">
        <v>7485.6373551385068</v>
      </c>
      <c r="G17">
        <v>7582.6115557999019</v>
      </c>
      <c r="J17">
        <f t="shared" ref="J17:J21" si="11">+B17-E17</f>
        <v>5030.7769285392578</v>
      </c>
      <c r="K17">
        <f t="shared" ref="K17:K21" si="12">+C17-F17</f>
        <v>4624.0789104735568</v>
      </c>
      <c r="L17">
        <f t="shared" ref="L17:L21" si="13">+D17-G17</f>
        <v>4717.4113682649077</v>
      </c>
      <c r="N17">
        <f t="shared" ref="N17:N21" si="14">+AVERAGE(J17:L17)</f>
        <v>4790.7557357592405</v>
      </c>
      <c r="O17">
        <f t="shared" ref="O17:O21" si="15">+_xlfn.STDEV.S(J17:L17)</f>
        <v>213.03841591835064</v>
      </c>
      <c r="P17">
        <f>+O17/SQRT($U$1)</f>
        <v>122.9977867781912</v>
      </c>
      <c r="Q17">
        <f>+N17-P17*$U$3</f>
        <v>4261.533158588717</v>
      </c>
      <c r="R17">
        <f>+N17+P17*$U$3</f>
        <v>5319.9783129297639</v>
      </c>
      <c r="S17" t="str">
        <f>+IF(AND(Q17&lt;0,R17&gt;0),"id","diff")</f>
        <v>diff</v>
      </c>
    </row>
    <row r="18" spans="1:19" x14ac:dyDescent="0.25">
      <c r="A18" t="s">
        <v>45</v>
      </c>
      <c r="B18">
        <v>4255.9194730609534</v>
      </c>
      <c r="C18">
        <v>4386.1224900404895</v>
      </c>
      <c r="D18">
        <v>4560.6677165524106</v>
      </c>
      <c r="E18">
        <v>3413.3184570441781</v>
      </c>
      <c r="F18">
        <v>3355.2044635894104</v>
      </c>
      <c r="G18">
        <v>3359.2882293602042</v>
      </c>
      <c r="J18">
        <f t="shared" si="11"/>
        <v>842.60101601677525</v>
      </c>
      <c r="K18">
        <f t="shared" si="12"/>
        <v>1030.9180264510792</v>
      </c>
      <c r="L18">
        <f t="shared" si="13"/>
        <v>1201.3794871922064</v>
      </c>
      <c r="N18">
        <f t="shared" si="14"/>
        <v>1024.9661765533535</v>
      </c>
      <c r="O18">
        <f t="shared" si="15"/>
        <v>179.46327265668782</v>
      </c>
      <c r="P18">
        <f>+O18/SQRT($U$1)</f>
        <v>103.61316877798993</v>
      </c>
      <c r="Q18">
        <f t="shared" ref="Q18:Q21" si="16">+N18-P18*$U$3</f>
        <v>579.14979525229637</v>
      </c>
      <c r="R18">
        <f t="shared" ref="R18:R21" si="17">+N18+P18*$U$3</f>
        <v>1470.7825578544107</v>
      </c>
      <c r="S18" t="str">
        <f>+IF(AND(Q18&lt;0,R18&gt;0),"id","diff")</f>
        <v>diff</v>
      </c>
    </row>
    <row r="19" spans="1:19" x14ac:dyDescent="0.25">
      <c r="A19" t="s">
        <v>47</v>
      </c>
      <c r="B19">
        <v>2822.7933730805362</v>
      </c>
      <c r="C19">
        <v>2856.5997986402913</v>
      </c>
      <c r="D19">
        <v>2839.3791906532419</v>
      </c>
      <c r="E19">
        <v>2404.2915867567535</v>
      </c>
      <c r="F19">
        <v>2372.9470355749968</v>
      </c>
      <c r="G19">
        <v>2640.4180973313623</v>
      </c>
      <c r="J19">
        <f t="shared" si="11"/>
        <v>418.50178632378265</v>
      </c>
      <c r="K19">
        <f t="shared" si="12"/>
        <v>483.65276306529449</v>
      </c>
      <c r="L19">
        <f t="shared" si="13"/>
        <v>198.96109332187962</v>
      </c>
      <c r="N19">
        <f t="shared" si="14"/>
        <v>367.03854757031894</v>
      </c>
      <c r="O19">
        <f t="shared" si="15"/>
        <v>149.15993232959858</v>
      </c>
      <c r="P19">
        <f>+O19/SQRT($U$1)</f>
        <v>86.117527082800109</v>
      </c>
      <c r="Q19">
        <f t="shared" si="16"/>
        <v>-3.4993362088450795</v>
      </c>
      <c r="R19">
        <f t="shared" si="17"/>
        <v>737.57643134948296</v>
      </c>
      <c r="S19" t="str">
        <f>+IF(AND(Q19&lt;0,R19&gt;0),"id","diff")</f>
        <v>id</v>
      </c>
    </row>
    <row r="20" spans="1:19" x14ac:dyDescent="0.25">
      <c r="A20" t="s">
        <v>48</v>
      </c>
      <c r="B20">
        <v>1640.0334105457373</v>
      </c>
      <c r="C20">
        <v>1889.167052298787</v>
      </c>
      <c r="D20">
        <v>1870.0513542002209</v>
      </c>
      <c r="E20">
        <v>1338.8633382868097</v>
      </c>
      <c r="F20">
        <v>1194.8387015773662</v>
      </c>
      <c r="G20">
        <v>1183.357571125536</v>
      </c>
      <c r="J20">
        <f t="shared" si="11"/>
        <v>301.17007225892758</v>
      </c>
      <c r="K20">
        <f t="shared" si="12"/>
        <v>694.32835072142075</v>
      </c>
      <c r="L20">
        <f t="shared" si="13"/>
        <v>686.69378307468492</v>
      </c>
      <c r="N20">
        <f t="shared" si="14"/>
        <v>560.73073535167771</v>
      </c>
      <c r="O20">
        <f t="shared" si="15"/>
        <v>224.81853799153041</v>
      </c>
      <c r="P20">
        <f>+O20/SQRT($U$1)</f>
        <v>129.7990434282282</v>
      </c>
      <c r="Q20">
        <f t="shared" si="16"/>
        <v>2.244391193040201</v>
      </c>
      <c r="R20">
        <f t="shared" si="17"/>
        <v>1119.2170795103152</v>
      </c>
      <c r="S20" t="str">
        <f>+IF(AND(Q20&lt;0,R20&gt;0),"id","diff")</f>
        <v>diff</v>
      </c>
    </row>
    <row r="21" spans="1:19" x14ac:dyDescent="0.25">
      <c r="A21" t="s">
        <v>49</v>
      </c>
      <c r="B21">
        <v>1068.7599459873172</v>
      </c>
      <c r="C21">
        <v>1207.5425038001094</v>
      </c>
      <c r="D21">
        <v>1165.0765844069772</v>
      </c>
      <c r="E21">
        <v>797.53540399623398</v>
      </c>
      <c r="F21">
        <v>757.78099447151726</v>
      </c>
      <c r="G21">
        <v>888.26920588561961</v>
      </c>
      <c r="J21">
        <f t="shared" si="11"/>
        <v>271.22454199108324</v>
      </c>
      <c r="K21">
        <f t="shared" si="12"/>
        <v>449.76150932859218</v>
      </c>
      <c r="L21">
        <f t="shared" si="13"/>
        <v>276.80737852135758</v>
      </c>
      <c r="N21">
        <f t="shared" si="14"/>
        <v>332.597809947011</v>
      </c>
      <c r="O21">
        <f t="shared" si="15"/>
        <v>101.50512970049402</v>
      </c>
      <c r="P21">
        <f>+O21/SQRT($U$1)</f>
        <v>58.604013956708108</v>
      </c>
      <c r="Q21">
        <f t="shared" si="16"/>
        <v>80.442319095483043</v>
      </c>
      <c r="R21">
        <f t="shared" si="17"/>
        <v>584.75330079853893</v>
      </c>
      <c r="S21" t="str">
        <f>+IF(AND(Q21&lt;0,R21&gt;0),"id","diff")</f>
        <v>diff</v>
      </c>
    </row>
    <row r="22" spans="1:19" x14ac:dyDescent="0.25">
      <c r="A22" t="s">
        <v>15</v>
      </c>
    </row>
    <row r="23" spans="1:19" x14ac:dyDescent="0.25">
      <c r="A23" t="s">
        <v>46</v>
      </c>
      <c r="B23">
        <v>11069.112242532032</v>
      </c>
      <c r="C23">
        <v>12472.370676118951</v>
      </c>
      <c r="D23">
        <v>12314.802823372826</v>
      </c>
      <c r="E23">
        <v>5862.1463749698805</v>
      </c>
      <c r="F23">
        <v>6431.6296129936754</v>
      </c>
      <c r="G23">
        <v>6226.395948937341</v>
      </c>
      <c r="I23" t="s">
        <v>15</v>
      </c>
      <c r="J23">
        <f t="shared" ref="J23:J27" si="18">+B23-E23</f>
        <v>5206.9658675621513</v>
      </c>
      <c r="K23">
        <f t="shared" ref="K23:K27" si="19">+C23-F23</f>
        <v>6040.741063125276</v>
      </c>
      <c r="L23">
        <f t="shared" ref="L23:L27" si="20">+D23-G23</f>
        <v>6088.4068744354845</v>
      </c>
      <c r="N23">
        <f t="shared" ref="N23:N27" si="21">+AVERAGE(J23:L23)</f>
        <v>5778.7046017076382</v>
      </c>
      <c r="O23">
        <f t="shared" ref="O23:O27" si="22">+_xlfn.STDEV.S(J23:L23)</f>
        <v>495.71351856054633</v>
      </c>
      <c r="P23">
        <f>+O23/SQRT($U$1)</f>
        <v>286.20033338186801</v>
      </c>
      <c r="Q23">
        <f t="shared" ref="Q23:Q27" si="23">+N23-P23*$U$3</f>
        <v>4547.2704272654746</v>
      </c>
      <c r="R23">
        <f t="shared" ref="R23:R27" si="24">+N23+P23*$U$3</f>
        <v>7010.1387761498017</v>
      </c>
      <c r="S23" t="str">
        <f>+IF(AND(Q23&lt;0,R23&gt;0),"id","diff")</f>
        <v>diff</v>
      </c>
    </row>
    <row r="24" spans="1:19" x14ac:dyDescent="0.25">
      <c r="A24" t="s">
        <v>45</v>
      </c>
      <c r="B24">
        <v>3815.9102829172234</v>
      </c>
      <c r="C24">
        <v>3809.514811468986</v>
      </c>
      <c r="D24">
        <v>3515.79555153399</v>
      </c>
      <c r="E24">
        <v>3167.5433524861501</v>
      </c>
      <c r="F24">
        <v>3138.6425094582555</v>
      </c>
      <c r="G24">
        <v>2944.8357024421452</v>
      </c>
      <c r="J24">
        <f t="shared" si="18"/>
        <v>648.36693043107334</v>
      </c>
      <c r="K24">
        <f t="shared" si="19"/>
        <v>670.87230201073044</v>
      </c>
      <c r="L24">
        <f t="shared" si="20"/>
        <v>570.95984909184472</v>
      </c>
      <c r="N24">
        <f t="shared" si="21"/>
        <v>630.0663605112162</v>
      </c>
      <c r="O24">
        <f t="shared" si="22"/>
        <v>52.409996247002582</v>
      </c>
      <c r="P24">
        <f>+O24/SQRT($U$1)</f>
        <v>30.258925441434219</v>
      </c>
      <c r="Q24">
        <f t="shared" si="23"/>
        <v>499.87128201435723</v>
      </c>
      <c r="R24">
        <f t="shared" si="24"/>
        <v>760.26143900807517</v>
      </c>
      <c r="S24" t="str">
        <f>+IF(AND(Q24&lt;0,R24&gt;0),"id","diff")</f>
        <v>diff</v>
      </c>
    </row>
    <row r="25" spans="1:19" x14ac:dyDescent="0.25">
      <c r="A25" t="s">
        <v>47</v>
      </c>
      <c r="B25">
        <v>2782.9899552514471</v>
      </c>
      <c r="C25">
        <v>2824.3645381467504</v>
      </c>
      <c r="D25">
        <v>2706.7846079607793</v>
      </c>
      <c r="E25">
        <v>2375.7874252034358</v>
      </c>
      <c r="F25">
        <v>2355.7291894654763</v>
      </c>
      <c r="G25">
        <v>2339.3913726509927</v>
      </c>
      <c r="J25">
        <f t="shared" si="18"/>
        <v>407.20253004801134</v>
      </c>
      <c r="K25">
        <f t="shared" si="19"/>
        <v>468.63534868127408</v>
      </c>
      <c r="L25">
        <f t="shared" si="20"/>
        <v>367.39323530978663</v>
      </c>
      <c r="N25">
        <f t="shared" si="21"/>
        <v>414.41037134635735</v>
      </c>
      <c r="O25">
        <f t="shared" si="22"/>
        <v>51.004471491408339</v>
      </c>
      <c r="P25">
        <f>+O25/SQRT($U$1)</f>
        <v>29.447445345439199</v>
      </c>
      <c r="Q25">
        <f t="shared" si="23"/>
        <v>287.70684825853613</v>
      </c>
      <c r="R25">
        <f t="shared" si="24"/>
        <v>541.11389443417863</v>
      </c>
      <c r="S25" t="str">
        <f>+IF(AND(Q25&lt;0,R25&gt;0),"id","diff")</f>
        <v>diff</v>
      </c>
    </row>
    <row r="26" spans="1:19" x14ac:dyDescent="0.25">
      <c r="A26" t="s">
        <v>48</v>
      </c>
      <c r="B26">
        <v>1751.4368780380489</v>
      </c>
      <c r="C26">
        <v>1718.4403741059807</v>
      </c>
      <c r="D26">
        <v>1590.402106096431</v>
      </c>
      <c r="E26">
        <v>1124.4905214504747</v>
      </c>
      <c r="F26">
        <v>987.85569643731878</v>
      </c>
      <c r="G26">
        <v>1485.1662624576584</v>
      </c>
      <c r="J26">
        <f t="shared" si="18"/>
        <v>626.9463565875742</v>
      </c>
      <c r="K26">
        <f t="shared" si="19"/>
        <v>730.58467766866193</v>
      </c>
      <c r="L26">
        <f t="shared" si="20"/>
        <v>105.23584363877262</v>
      </c>
      <c r="N26">
        <f t="shared" si="21"/>
        <v>487.58895929833625</v>
      </c>
      <c r="O26">
        <f t="shared" si="22"/>
        <v>335.15765572347948</v>
      </c>
      <c r="P26">
        <f>+O26/SQRT($U$1)</f>
        <v>193.5033627529148</v>
      </c>
      <c r="Q26">
        <f t="shared" si="23"/>
        <v>-344.99795961863015</v>
      </c>
      <c r="R26">
        <f t="shared" si="24"/>
        <v>1320.1758782153026</v>
      </c>
      <c r="S26" t="str">
        <f>+IF(AND(Q26&lt;0,R26&gt;0),"id","diff")</f>
        <v>id</v>
      </c>
    </row>
    <row r="27" spans="1:19" x14ac:dyDescent="0.25">
      <c r="A27" t="s">
        <v>49</v>
      </c>
      <c r="B27">
        <v>1093.7689125025365</v>
      </c>
      <c r="C27">
        <v>1066.6512692501153</v>
      </c>
      <c r="D27">
        <v>1071.0669711230044</v>
      </c>
      <c r="E27">
        <v>1011.2296854141797</v>
      </c>
      <c r="F27">
        <v>933.14938984571472</v>
      </c>
      <c r="G27">
        <v>975.84393634902187</v>
      </c>
      <c r="J27">
        <f t="shared" si="18"/>
        <v>82.539227088356824</v>
      </c>
      <c r="K27">
        <f t="shared" si="19"/>
        <v>133.5018794044006</v>
      </c>
      <c r="L27">
        <f t="shared" si="20"/>
        <v>95.223034773982477</v>
      </c>
      <c r="N27">
        <f t="shared" si="21"/>
        <v>103.75471375557997</v>
      </c>
      <c r="O27">
        <f t="shared" si="22"/>
        <v>26.53092803607262</v>
      </c>
      <c r="P27">
        <f>+O27/SQRT($U$1)</f>
        <v>15.317638443477117</v>
      </c>
      <c r="Q27">
        <f t="shared" si="23"/>
        <v>37.847510824830991</v>
      </c>
      <c r="R27">
        <f t="shared" si="24"/>
        <v>169.66191668632894</v>
      </c>
      <c r="S27" t="str">
        <f>+IF(AND(Q27&lt;0,R27&gt;0),"id","diff")</f>
        <v>diff</v>
      </c>
    </row>
    <row r="28" spans="1:19" x14ac:dyDescent="0.25">
      <c r="A28" t="s">
        <v>33</v>
      </c>
      <c r="I28" t="s">
        <v>33</v>
      </c>
    </row>
    <row r="29" spans="1:19" x14ac:dyDescent="0.25">
      <c r="A29" t="s">
        <v>14</v>
      </c>
      <c r="I29" t="s">
        <v>14</v>
      </c>
    </row>
    <row r="30" spans="1:19" x14ac:dyDescent="0.25">
      <c r="A30" t="s">
        <v>46</v>
      </c>
      <c r="B30">
        <v>12653.154588386706</v>
      </c>
      <c r="C30">
        <v>12637.442558729128</v>
      </c>
      <c r="D30">
        <v>12541.836865494653</v>
      </c>
      <c r="E30">
        <v>7811.3416340599306</v>
      </c>
      <c r="F30">
        <v>7811.3416340599306</v>
      </c>
      <c r="G30">
        <v>7532.1283325533186</v>
      </c>
      <c r="J30">
        <f t="shared" ref="J30:J34" si="25">+B30-E30</f>
        <v>4841.8129543267751</v>
      </c>
      <c r="K30">
        <f t="shared" ref="K30:K34" si="26">+C30-F30</f>
        <v>4826.1009246691974</v>
      </c>
      <c r="L30">
        <f t="shared" ref="L30:L34" si="27">+D30-G30</f>
        <v>5009.7085329413349</v>
      </c>
      <c r="N30">
        <f t="shared" ref="N30:N34" si="28">+AVERAGE(J30:L30)</f>
        <v>4892.5408039791027</v>
      </c>
      <c r="O30">
        <f t="shared" ref="O30:O34" si="29">+_xlfn.STDEV.S(J30:L30)</f>
        <v>101.77388909546258</v>
      </c>
      <c r="P30">
        <f t="shared" ref="P30:P34" si="30">+O30/SQRT($U$1)</f>
        <v>58.759182265740442</v>
      </c>
      <c r="Q30">
        <f t="shared" ref="Q30:Q34" si="31">+N30-P30*$U$3</f>
        <v>4639.7176704443018</v>
      </c>
      <c r="R30">
        <f t="shared" ref="R30:R34" si="32">+N30+P30*$U$3</f>
        <v>5145.3639375139037</v>
      </c>
      <c r="S30" t="str">
        <f>+IF(AND(Q30&lt;0,R30&gt;0),"id","diff")</f>
        <v>diff</v>
      </c>
    </row>
    <row r="31" spans="1:19" x14ac:dyDescent="0.25">
      <c r="A31" t="s">
        <v>45</v>
      </c>
      <c r="B31">
        <v>4134.7737226233548</v>
      </c>
      <c r="C31">
        <v>4885.2676448476805</v>
      </c>
      <c r="D31">
        <v>4368.069325250307</v>
      </c>
      <c r="E31">
        <v>3328.6746683423798</v>
      </c>
      <c r="F31">
        <v>3328.6746683423798</v>
      </c>
      <c r="G31">
        <v>3260.0137368127666</v>
      </c>
      <c r="J31">
        <f t="shared" si="25"/>
        <v>806.099054280975</v>
      </c>
      <c r="K31">
        <f t="shared" si="26"/>
        <v>1556.5929765053006</v>
      </c>
      <c r="L31">
        <f t="shared" si="27"/>
        <v>1108.0555884375403</v>
      </c>
      <c r="N31">
        <f t="shared" si="28"/>
        <v>1156.9158730746053</v>
      </c>
      <c r="O31">
        <f t="shared" si="29"/>
        <v>377.62518107910199</v>
      </c>
      <c r="P31">
        <f t="shared" si="30"/>
        <v>218.02199994880073</v>
      </c>
      <c r="Q31">
        <f t="shared" si="31"/>
        <v>218.83261389490053</v>
      </c>
      <c r="R31">
        <f t="shared" si="32"/>
        <v>2094.9991322543101</v>
      </c>
      <c r="S31" t="str">
        <f>+IF(AND(Q31&lt;0,R31&gt;0),"id","diff")</f>
        <v>diff</v>
      </c>
    </row>
    <row r="32" spans="1:19" x14ac:dyDescent="0.25">
      <c r="A32" t="s">
        <v>47</v>
      </c>
      <c r="B32">
        <v>2695.941609837168</v>
      </c>
      <c r="C32">
        <v>4044.8368641067755</v>
      </c>
      <c r="D32">
        <v>2547.4927058826534</v>
      </c>
      <c r="E32">
        <v>2657.9795232233287</v>
      </c>
      <c r="F32">
        <v>2657.9795232233287</v>
      </c>
      <c r="G32">
        <v>2201.9379108507437</v>
      </c>
      <c r="J32">
        <f t="shared" si="25"/>
        <v>37.962086613839347</v>
      </c>
      <c r="K32">
        <f t="shared" si="26"/>
        <v>1386.8573408834468</v>
      </c>
      <c r="L32">
        <f t="shared" si="27"/>
        <v>345.55479503190963</v>
      </c>
      <c r="N32">
        <f t="shared" si="28"/>
        <v>590.1247408430653</v>
      </c>
      <c r="O32">
        <f t="shared" si="29"/>
        <v>706.92322464559118</v>
      </c>
      <c r="P32">
        <f t="shared" si="30"/>
        <v>408.14231404553038</v>
      </c>
      <c r="Q32">
        <f t="shared" si="31"/>
        <v>-1165.9891938006381</v>
      </c>
      <c r="R32">
        <f t="shared" si="32"/>
        <v>2346.2386754867689</v>
      </c>
      <c r="S32" t="str">
        <f>+IF(AND(Q32&lt;0,R32&gt;0),"id","diff")</f>
        <v>id</v>
      </c>
    </row>
    <row r="33" spans="1:19" x14ac:dyDescent="0.25">
      <c r="A33" t="s">
        <v>48</v>
      </c>
      <c r="B33">
        <v>2021.6706471428597</v>
      </c>
      <c r="C33">
        <v>2121.1649790022584</v>
      </c>
      <c r="D33">
        <v>1869.9546991091045</v>
      </c>
      <c r="E33">
        <v>1357.6590281644812</v>
      </c>
      <c r="F33">
        <v>1357.6590281644812</v>
      </c>
      <c r="G33">
        <v>1197.4786739574547</v>
      </c>
      <c r="J33">
        <f t="shared" si="25"/>
        <v>664.01161897837846</v>
      </c>
      <c r="K33">
        <f t="shared" si="26"/>
        <v>763.50595083777716</v>
      </c>
      <c r="L33">
        <f t="shared" si="27"/>
        <v>672.47602515164976</v>
      </c>
      <c r="N33">
        <f t="shared" si="28"/>
        <v>699.99786498926858</v>
      </c>
      <c r="O33">
        <f t="shared" si="29"/>
        <v>55.162208703719358</v>
      </c>
      <c r="P33">
        <f t="shared" si="30"/>
        <v>31.84791604418669</v>
      </c>
      <c r="Q33">
        <f t="shared" si="31"/>
        <v>562.96583662594651</v>
      </c>
      <c r="R33">
        <f t="shared" si="32"/>
        <v>837.02989335259065</v>
      </c>
      <c r="S33" t="str">
        <f>+IF(AND(Q33&lt;0,R33&gt;0),"id","diff")</f>
        <v>diff</v>
      </c>
    </row>
    <row r="34" spans="1:19" x14ac:dyDescent="0.25">
      <c r="A34" t="s">
        <v>49</v>
      </c>
      <c r="B34">
        <v>1158.4706621581524</v>
      </c>
      <c r="C34">
        <v>1262.9783875128389</v>
      </c>
      <c r="D34">
        <v>1138.8896544438785</v>
      </c>
      <c r="E34">
        <v>984.78889562903851</v>
      </c>
      <c r="F34">
        <v>984.78889562903851</v>
      </c>
      <c r="G34">
        <v>733.94903098854388</v>
      </c>
      <c r="J34">
        <f t="shared" si="25"/>
        <v>173.68176652911393</v>
      </c>
      <c r="K34">
        <f t="shared" si="26"/>
        <v>278.18949188380043</v>
      </c>
      <c r="L34">
        <f t="shared" si="27"/>
        <v>404.94062345533462</v>
      </c>
      <c r="N34">
        <f t="shared" si="28"/>
        <v>285.60396062274964</v>
      </c>
      <c r="O34">
        <f t="shared" si="29"/>
        <v>115.80757957368839</v>
      </c>
      <c r="P34">
        <f t="shared" si="30"/>
        <v>66.861537241068007</v>
      </c>
      <c r="Q34">
        <f t="shared" si="31"/>
        <v>-2.0811756643936405</v>
      </c>
      <c r="R34">
        <f t="shared" si="32"/>
        <v>573.28909690989292</v>
      </c>
      <c r="S34" t="str">
        <f>+IF(AND(Q34&lt;0,R34&gt;0),"id","diff")</f>
        <v>id</v>
      </c>
    </row>
    <row r="35" spans="1:19" x14ac:dyDescent="0.25">
      <c r="A35" t="s">
        <v>15</v>
      </c>
    </row>
    <row r="36" spans="1:19" x14ac:dyDescent="0.25">
      <c r="A36" t="s">
        <v>46</v>
      </c>
      <c r="B36">
        <v>12431.724058922764</v>
      </c>
      <c r="C36">
        <v>12648.464441032076</v>
      </c>
      <c r="D36">
        <v>12479.674900280716</v>
      </c>
      <c r="E36">
        <v>6426.9164240487407</v>
      </c>
      <c r="F36">
        <v>6426.9164240487407</v>
      </c>
      <c r="G36">
        <v>5954.9145051975347</v>
      </c>
      <c r="I36" t="s">
        <v>15</v>
      </c>
      <c r="J36">
        <f t="shared" ref="J36:J40" si="33">+B36-E36</f>
        <v>6004.8076348740233</v>
      </c>
      <c r="K36">
        <f t="shared" ref="K36:K40" si="34">+C36-F36</f>
        <v>6221.5480169833354</v>
      </c>
      <c r="L36">
        <f t="shared" ref="L36:L40" si="35">+D36-G36</f>
        <v>6524.7603950831808</v>
      </c>
      <c r="N36">
        <f t="shared" ref="N36:N40" si="36">+AVERAGE(J36:L36)</f>
        <v>6250.3720156468471</v>
      </c>
      <c r="O36">
        <f t="shared" ref="O36:O40" si="37">+_xlfn.STDEV.S(J36:L36)</f>
        <v>261.17204173972368</v>
      </c>
      <c r="P36">
        <f t="shared" ref="P36:P40" si="38">+O36/SQRT($U$1)</f>
        <v>150.78774860323367</v>
      </c>
      <c r="Q36">
        <f t="shared" ref="Q36:Q40" si="39">+N36-P36*$U$3</f>
        <v>5601.577569731714</v>
      </c>
      <c r="R36">
        <f t="shared" ref="R36:R40" si="40">+N36+P36*$U$3</f>
        <v>6899.1664615619802</v>
      </c>
      <c r="S36" t="str">
        <f>+IF(AND(Q36&lt;0,R36&gt;0),"id","diff")</f>
        <v>diff</v>
      </c>
    </row>
    <row r="37" spans="1:19" x14ac:dyDescent="0.25">
      <c r="A37" t="s">
        <v>45</v>
      </c>
      <c r="B37">
        <v>3292.5899995191335</v>
      </c>
      <c r="C37">
        <v>5152.6620694102867</v>
      </c>
      <c r="D37">
        <v>3535.7788541503551</v>
      </c>
      <c r="E37">
        <v>2984.2234166559506</v>
      </c>
      <c r="F37">
        <v>2984.2234166559506</v>
      </c>
      <c r="G37">
        <v>3010.5915042634442</v>
      </c>
      <c r="J37">
        <f t="shared" si="33"/>
        <v>308.36658286318288</v>
      </c>
      <c r="K37">
        <f t="shared" si="34"/>
        <v>2168.4386527543361</v>
      </c>
      <c r="L37">
        <f t="shared" si="35"/>
        <v>525.18734988691085</v>
      </c>
      <c r="N37">
        <f t="shared" si="36"/>
        <v>1000.6641951681432</v>
      </c>
      <c r="O37">
        <f t="shared" si="37"/>
        <v>1017.1163645799011</v>
      </c>
      <c r="P37">
        <f t="shared" si="38"/>
        <v>587.23240688737951</v>
      </c>
      <c r="Q37">
        <f t="shared" si="39"/>
        <v>-1526.0206819461846</v>
      </c>
      <c r="R37">
        <f t="shared" si="40"/>
        <v>3527.3490722824708</v>
      </c>
      <c r="S37" t="str">
        <f>+IF(AND(Q37&lt;0,R37&gt;0),"id","diff")</f>
        <v>id</v>
      </c>
    </row>
    <row r="38" spans="1:19" x14ac:dyDescent="0.25">
      <c r="A38" t="s">
        <v>47</v>
      </c>
      <c r="B38">
        <v>2700.7888291197451</v>
      </c>
      <c r="C38">
        <v>4131.405263767927</v>
      </c>
      <c r="D38">
        <v>3812.3332734638925</v>
      </c>
      <c r="E38">
        <v>2419.2317573429355</v>
      </c>
      <c r="F38">
        <v>2419.2317573429355</v>
      </c>
      <c r="G38">
        <v>2350.4371184177312</v>
      </c>
      <c r="J38">
        <f t="shared" si="33"/>
        <v>281.55707177680961</v>
      </c>
      <c r="K38">
        <f t="shared" si="34"/>
        <v>1712.1735064249915</v>
      </c>
      <c r="L38">
        <f t="shared" si="35"/>
        <v>1461.8961550461613</v>
      </c>
      <c r="N38">
        <f t="shared" si="36"/>
        <v>1151.8755777493209</v>
      </c>
      <c r="O38">
        <f t="shared" si="37"/>
        <v>764.03561077476536</v>
      </c>
      <c r="P38">
        <f t="shared" si="38"/>
        <v>441.11616555127097</v>
      </c>
      <c r="Q38">
        <f t="shared" si="39"/>
        <v>-746.11494776813265</v>
      </c>
      <c r="R38">
        <f t="shared" si="40"/>
        <v>3049.8661032667742</v>
      </c>
      <c r="S38" t="str">
        <f>+IF(AND(Q38&lt;0,R38&gt;0),"id","diff")</f>
        <v>id</v>
      </c>
    </row>
    <row r="39" spans="1:19" x14ac:dyDescent="0.25">
      <c r="A39" t="s">
        <v>48</v>
      </c>
      <c r="B39">
        <v>1819.7446767064641</v>
      </c>
      <c r="C39">
        <v>1994.5075260248448</v>
      </c>
      <c r="D39">
        <v>2249.2084919394188</v>
      </c>
      <c r="E39">
        <v>1394.4001347270128</v>
      </c>
      <c r="F39">
        <v>1394.4001347270128</v>
      </c>
      <c r="G39">
        <v>1083.8539443624938</v>
      </c>
      <c r="J39">
        <f t="shared" si="33"/>
        <v>425.34454197945138</v>
      </c>
      <c r="K39">
        <f t="shared" si="34"/>
        <v>600.10739129783201</v>
      </c>
      <c r="L39">
        <f t="shared" si="35"/>
        <v>1165.3545475769249</v>
      </c>
      <c r="N39">
        <f t="shared" si="36"/>
        <v>730.26882695140284</v>
      </c>
      <c r="O39">
        <f t="shared" si="37"/>
        <v>386.79477968897396</v>
      </c>
      <c r="P39">
        <f t="shared" si="38"/>
        <v>223.31607017457111</v>
      </c>
      <c r="Q39">
        <f t="shared" si="39"/>
        <v>-230.5932281887242</v>
      </c>
      <c r="R39">
        <f t="shared" si="40"/>
        <v>1691.1308820915299</v>
      </c>
      <c r="S39" t="str">
        <f>+IF(AND(Q39&lt;0,R39&gt;0),"id","diff")</f>
        <v>id</v>
      </c>
    </row>
    <row r="40" spans="1:19" x14ac:dyDescent="0.25">
      <c r="A40" t="s">
        <v>49</v>
      </c>
      <c r="B40">
        <v>1069.9055533227679</v>
      </c>
      <c r="C40">
        <v>1162.2613145479493</v>
      </c>
      <c r="D40">
        <v>1282.5135829409428</v>
      </c>
      <c r="E40">
        <v>962.95487282517422</v>
      </c>
      <c r="F40">
        <v>962.95487282517422</v>
      </c>
      <c r="G40">
        <v>796.70026673125687</v>
      </c>
      <c r="J40">
        <f t="shared" si="33"/>
        <v>106.95068049759368</v>
      </c>
      <c r="K40">
        <f t="shared" si="34"/>
        <v>199.30644172277505</v>
      </c>
      <c r="L40">
        <f t="shared" si="35"/>
        <v>485.81331620968592</v>
      </c>
      <c r="N40">
        <f t="shared" si="36"/>
        <v>264.02347947668488</v>
      </c>
      <c r="O40">
        <f t="shared" si="37"/>
        <v>197.54859001372071</v>
      </c>
      <c r="P40">
        <f t="shared" si="38"/>
        <v>114.05473162245268</v>
      </c>
      <c r="Q40">
        <f t="shared" si="39"/>
        <v>-226.71981427524224</v>
      </c>
      <c r="R40">
        <f t="shared" si="40"/>
        <v>754.76677322861201</v>
      </c>
      <c r="S40" t="str">
        <f>+IF(AND(Q40&lt;0,R40&gt;0),"id","diff")</f>
        <v>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20E7-0417-4755-B3B2-C21A22134FC5}">
  <dimension ref="A1:U40"/>
  <sheetViews>
    <sheetView zoomScale="85" zoomScaleNormal="85" workbookViewId="0">
      <selection activeCell="S14" sqref="S14"/>
    </sheetView>
  </sheetViews>
  <sheetFormatPr defaultRowHeight="15" x14ac:dyDescent="0.25"/>
  <cols>
    <col min="2" max="13" width="9.140625" customWidth="1"/>
    <col min="14" max="14" width="21.140625" customWidth="1"/>
    <col min="15" max="15" width="23.28515625" customWidth="1"/>
    <col min="16" max="16" width="24.7109375" customWidth="1"/>
    <col min="17" max="18" width="11.7109375" bestFit="1" customWidth="1"/>
    <col min="19" max="19" width="24.7109375" customWidth="1"/>
  </cols>
  <sheetData>
    <row r="1" spans="1:21" x14ac:dyDescent="0.25">
      <c r="A1" t="s">
        <v>31</v>
      </c>
      <c r="E1" t="s">
        <v>35</v>
      </c>
      <c r="I1" t="s">
        <v>36</v>
      </c>
      <c r="T1" t="s">
        <v>39</v>
      </c>
      <c r="U1">
        <v>3</v>
      </c>
    </row>
    <row r="2" spans="1:21" x14ac:dyDescent="0.25">
      <c r="A2" t="s">
        <v>32</v>
      </c>
      <c r="I2" t="s">
        <v>32</v>
      </c>
      <c r="T2" t="s">
        <v>40</v>
      </c>
      <c r="U2">
        <v>0.05</v>
      </c>
    </row>
    <row r="3" spans="1:21" x14ac:dyDescent="0.25">
      <c r="A3" t="s">
        <v>49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I3" t="s">
        <v>14</v>
      </c>
      <c r="J3" t="s">
        <v>2</v>
      </c>
      <c r="K3" t="s">
        <v>3</v>
      </c>
      <c r="L3" t="s">
        <v>4</v>
      </c>
      <c r="N3" t="s">
        <v>37</v>
      </c>
      <c r="O3" t="s">
        <v>44</v>
      </c>
      <c r="P3" t="s">
        <v>38</v>
      </c>
      <c r="Q3" t="s">
        <v>42</v>
      </c>
      <c r="R3" t="s">
        <v>43</v>
      </c>
      <c r="T3" t="s">
        <v>41</v>
      </c>
      <c r="U3" cm="1">
        <f t="array" ref="U3">_xlfn.IFS(U2=0.05, 4.3027, U2 = 0.1, 2.92)</f>
        <v>4.3026999999999997</v>
      </c>
    </row>
    <row r="4" spans="1:21" x14ac:dyDescent="0.25">
      <c r="A4" t="s">
        <v>15</v>
      </c>
      <c r="B4">
        <v>577.10898394397657</v>
      </c>
      <c r="C4">
        <v>633.86874048669881</v>
      </c>
      <c r="D4">
        <v>632.80667607977273</v>
      </c>
      <c r="E4">
        <v>274.04750119577318</v>
      </c>
      <c r="F4">
        <v>289.09371388738822</v>
      </c>
      <c r="G4">
        <v>304.50720388818871</v>
      </c>
      <c r="J4">
        <f>+B4-E4</f>
        <v>303.06148274820339</v>
      </c>
      <c r="K4">
        <f>+C4-F4</f>
        <v>344.77502659931059</v>
      </c>
      <c r="L4">
        <f>+D4-G4</f>
        <v>328.29947219158402</v>
      </c>
      <c r="N4">
        <f>+AVERAGE(J4:L4)</f>
        <v>325.37866051303268</v>
      </c>
      <c r="O4">
        <f>+_xlfn.STDEV.S(J4:L4)</f>
        <v>21.009599967651273</v>
      </c>
      <c r="P4">
        <f>+O4/SQRT($U$1)</f>
        <v>12.129898196889815</v>
      </c>
      <c r="Q4">
        <f>+N4-P4*$U$3</f>
        <v>273.1873475412749</v>
      </c>
      <c r="R4">
        <f>+N4+P4*$U$3</f>
        <v>377.56997348479047</v>
      </c>
      <c r="S4" t="str">
        <f>+IF(AND(Q4&lt;0,R4&gt;0),"id","diff")</f>
        <v>diff</v>
      </c>
    </row>
    <row r="5" spans="1:21" x14ac:dyDescent="0.25">
      <c r="A5" t="s">
        <v>46</v>
      </c>
      <c r="B5">
        <v>162.11117824417497</v>
      </c>
      <c r="C5">
        <v>165.37949975210697</v>
      </c>
      <c r="D5">
        <v>156.29640722309955</v>
      </c>
      <c r="E5">
        <v>185.50250041293805</v>
      </c>
      <c r="F5">
        <v>194.31810080703906</v>
      </c>
      <c r="G5">
        <v>227.19525827880469</v>
      </c>
      <c r="J5">
        <f>+B5-E5</f>
        <v>-23.391322168763082</v>
      </c>
      <c r="K5">
        <f>+C5-F5</f>
        <v>-28.938601054932093</v>
      </c>
      <c r="L5">
        <f>+D5-G5</f>
        <v>-70.898851055705137</v>
      </c>
      <c r="N5">
        <f t="shared" ref="N5:N8" si="0">+AVERAGE(J5:L5)</f>
        <v>-41.07625809313344</v>
      </c>
      <c r="O5">
        <f t="shared" ref="O5:O8" si="1">+_xlfn.STDEV.S(J5:L5)</f>
        <v>25.975630194831801</v>
      </c>
      <c r="P5">
        <f>+O5/SQRT($U$1)</f>
        <v>14.997037085356313</v>
      </c>
      <c r="Q5">
        <f t="shared" ref="Q5:Q8" si="2">+N5-P5*$U$3</f>
        <v>-105.60400956029605</v>
      </c>
      <c r="R5">
        <f t="shared" ref="R5:R8" si="3">+N5+P5*$U$3</f>
        <v>23.451493374029162</v>
      </c>
      <c r="S5" t="str">
        <f>+IF(AND(Q5&lt;0,R5&gt;0),"id","diff")</f>
        <v>id</v>
      </c>
    </row>
    <row r="6" spans="1:21" x14ac:dyDescent="0.25">
      <c r="A6" t="s">
        <v>45</v>
      </c>
      <c r="B6">
        <v>90.440409558135471</v>
      </c>
      <c r="C6">
        <v>91.187148945458091</v>
      </c>
      <c r="D6">
        <v>90.39172945853241</v>
      </c>
      <c r="E6">
        <v>140.31997081857514</v>
      </c>
      <c r="F6">
        <v>158.73663056210191</v>
      </c>
      <c r="G6">
        <v>134.28063291080801</v>
      </c>
      <c r="J6">
        <f>+B6-E6</f>
        <v>-49.879561260439672</v>
      </c>
      <c r="K6">
        <f>+C6-F6</f>
        <v>-67.549481616643817</v>
      </c>
      <c r="L6">
        <f>+D6-G6</f>
        <v>-43.888903452275599</v>
      </c>
      <c r="N6">
        <f t="shared" si="0"/>
        <v>-53.772648776453025</v>
      </c>
      <c r="O6">
        <f t="shared" si="1"/>
        <v>12.301334788288175</v>
      </c>
      <c r="P6">
        <f>+O6/SQRT($U$1)</f>
        <v>7.1021789514098863</v>
      </c>
      <c r="Q6">
        <f t="shared" si="2"/>
        <v>-84.33119415068434</v>
      </c>
      <c r="R6">
        <f t="shared" si="3"/>
        <v>-23.21410340222171</v>
      </c>
      <c r="S6" t="str">
        <f>+IF(AND(Q6&lt;0,R6&gt;0),"id","diff")</f>
        <v>diff</v>
      </c>
    </row>
    <row r="7" spans="1:21" x14ac:dyDescent="0.25">
      <c r="A7" t="s">
        <v>47</v>
      </c>
      <c r="B7">
        <v>47.603415244272078</v>
      </c>
      <c r="C7">
        <v>47.167811277498075</v>
      </c>
      <c r="D7">
        <v>47.165917649413622</v>
      </c>
      <c r="E7">
        <v>54.521134847563594</v>
      </c>
      <c r="F7">
        <v>59.854350155061717</v>
      </c>
      <c r="G7">
        <v>66.83464601017036</v>
      </c>
      <c r="J7">
        <f>+B7-E7</f>
        <v>-6.9177196032915163</v>
      </c>
      <c r="K7">
        <f>+C7-F7</f>
        <v>-12.686538877563642</v>
      </c>
      <c r="L7">
        <f>+D7-G7</f>
        <v>-19.668728360756738</v>
      </c>
      <c r="N7">
        <f t="shared" si="0"/>
        <v>-13.090995613870632</v>
      </c>
      <c r="O7">
        <f t="shared" si="1"/>
        <v>6.3851190295793794</v>
      </c>
      <c r="P7">
        <f>+O7/SQRT($U$1)</f>
        <v>3.686450190535457</v>
      </c>
      <c r="Q7">
        <f t="shared" si="2"/>
        <v>-28.952684848687539</v>
      </c>
      <c r="R7">
        <f t="shared" si="3"/>
        <v>2.7706936209462771</v>
      </c>
      <c r="S7" t="str">
        <f>+IF(AND(Q7&lt;0,R7&gt;0),"id","diff")</f>
        <v>id</v>
      </c>
    </row>
    <row r="8" spans="1:21" x14ac:dyDescent="0.25">
      <c r="A8" t="s">
        <v>48</v>
      </c>
      <c r="B8">
        <v>26.678378430683654</v>
      </c>
      <c r="C8">
        <v>27.585407809516294</v>
      </c>
      <c r="D8">
        <v>27.377500704611712</v>
      </c>
      <c r="E8">
        <v>42.048062389056916</v>
      </c>
      <c r="F8">
        <v>47.388020899512348</v>
      </c>
      <c r="G8">
        <v>34.576094425202861</v>
      </c>
      <c r="J8">
        <f>+B8-E8</f>
        <v>-15.369683958373262</v>
      </c>
      <c r="K8">
        <f>+C8-F8</f>
        <v>-19.802613089996054</v>
      </c>
      <c r="L8">
        <f>+D8-G8</f>
        <v>-7.1985937205911483</v>
      </c>
      <c r="N8">
        <f t="shared" si="0"/>
        <v>-14.123630256320155</v>
      </c>
      <c r="O8">
        <f t="shared" si="1"/>
        <v>6.3937323557827899</v>
      </c>
      <c r="P8">
        <f>+O8/SQRT($U$1)</f>
        <v>3.6914230967376138</v>
      </c>
      <c r="Q8">
        <f t="shared" si="2"/>
        <v>-30.006716414653084</v>
      </c>
      <c r="R8">
        <f t="shared" si="3"/>
        <v>1.7594559020127747</v>
      </c>
      <c r="S8" t="str">
        <f>+IF(AND(Q8&lt;0,R8&gt;0),"id","diff")</f>
        <v>id</v>
      </c>
    </row>
    <row r="9" spans="1:21" x14ac:dyDescent="0.25">
      <c r="A9" t="s">
        <v>49</v>
      </c>
    </row>
    <row r="10" spans="1:21" x14ac:dyDescent="0.25">
      <c r="A10" t="s">
        <v>46</v>
      </c>
      <c r="B10">
        <v>577.49251534868313</v>
      </c>
      <c r="C10">
        <v>572.6451937434723</v>
      </c>
      <c r="D10">
        <v>566.22187704754413</v>
      </c>
      <c r="E10">
        <v>208.57126451086373</v>
      </c>
      <c r="F10">
        <v>214.99598301837432</v>
      </c>
      <c r="G10">
        <v>173.70314656013664</v>
      </c>
      <c r="I10" t="s">
        <v>15</v>
      </c>
      <c r="J10">
        <f t="shared" ref="J10:L14" si="4">+B10-E10</f>
        <v>368.9212508378194</v>
      </c>
      <c r="K10">
        <f t="shared" si="4"/>
        <v>357.64921072509799</v>
      </c>
      <c r="L10">
        <f t="shared" si="4"/>
        <v>392.51873048740748</v>
      </c>
      <c r="N10">
        <f t="shared" ref="N10:N14" si="5">+AVERAGE(J10:L10)</f>
        <v>373.02973068344164</v>
      </c>
      <c r="O10">
        <f t="shared" ref="O10:O14" si="6">+_xlfn.STDEV.S(J10:L10)</f>
        <v>17.79411579975066</v>
      </c>
      <c r="P10">
        <f>+O10/SQRT($U$1)</f>
        <v>10.273437546977418</v>
      </c>
      <c r="Q10">
        <f t="shared" ref="Q10:Q14" si="7">+N10-P10*$U$3</f>
        <v>328.82621095006192</v>
      </c>
      <c r="R10">
        <f t="shared" ref="R10:R14" si="8">+N10+P10*$U$3</f>
        <v>417.23325041682136</v>
      </c>
      <c r="S10" t="str">
        <f>+IF(AND(Q10&lt;0,R10&gt;0),"id","diff")</f>
        <v>diff</v>
      </c>
    </row>
    <row r="11" spans="1:21" x14ac:dyDescent="0.25">
      <c r="A11" t="s">
        <v>45</v>
      </c>
      <c r="B11">
        <v>164.17345910456774</v>
      </c>
      <c r="C11">
        <v>155.97561659651566</v>
      </c>
      <c r="D11">
        <v>157.4359898135244</v>
      </c>
      <c r="E11">
        <v>130.40066310803397</v>
      </c>
      <c r="F11">
        <v>151.25565785456507</v>
      </c>
      <c r="G11">
        <v>140.10711292997411</v>
      </c>
      <c r="J11">
        <f t="shared" si="4"/>
        <v>33.772795996533773</v>
      </c>
      <c r="K11">
        <f t="shared" si="4"/>
        <v>4.7199587419505917</v>
      </c>
      <c r="L11">
        <f t="shared" si="4"/>
        <v>17.328876883550294</v>
      </c>
      <c r="N11">
        <f t="shared" si="5"/>
        <v>18.607210540678221</v>
      </c>
      <c r="O11">
        <f t="shared" si="6"/>
        <v>14.568542852307974</v>
      </c>
      <c r="P11">
        <f>+O11/SQRT($U$1)</f>
        <v>8.4111521374806077</v>
      </c>
      <c r="Q11">
        <f t="shared" si="7"/>
        <v>-17.583453761259587</v>
      </c>
      <c r="R11">
        <f t="shared" si="8"/>
        <v>54.797874842616025</v>
      </c>
      <c r="S11" t="str">
        <f>+IF(AND(Q11&lt;0,R11&gt;0),"id","diff")</f>
        <v>id</v>
      </c>
    </row>
    <row r="12" spans="1:21" x14ac:dyDescent="0.25">
      <c r="A12" t="s">
        <v>47</v>
      </c>
      <c r="B12">
        <v>88.162335175617017</v>
      </c>
      <c r="C12">
        <v>92.217012335598625</v>
      </c>
      <c r="D12">
        <v>91.09578408998793</v>
      </c>
      <c r="E12">
        <v>126.07941516102598</v>
      </c>
      <c r="F12">
        <v>99.818683307657167</v>
      </c>
      <c r="G12">
        <v>74.537971906785444</v>
      </c>
      <c r="J12">
        <f t="shared" si="4"/>
        <v>-37.917079985408961</v>
      </c>
      <c r="K12">
        <f t="shared" si="4"/>
        <v>-7.6016709720585425</v>
      </c>
      <c r="L12">
        <f t="shared" si="4"/>
        <v>16.557812183202486</v>
      </c>
      <c r="N12">
        <f t="shared" si="5"/>
        <v>-9.6536462580883384</v>
      </c>
      <c r="O12">
        <f t="shared" si="6"/>
        <v>27.295355303170517</v>
      </c>
      <c r="P12">
        <f>+O12/SQRT($U$1)</f>
        <v>15.758980731911977</v>
      </c>
      <c r="Q12">
        <f t="shared" si="7"/>
        <v>-77.459812653286008</v>
      </c>
      <c r="R12">
        <f t="shared" si="8"/>
        <v>58.152520137109327</v>
      </c>
      <c r="S12" t="str">
        <f>+IF(AND(Q12&lt;0,R12&gt;0),"id","diff")</f>
        <v>id</v>
      </c>
    </row>
    <row r="13" spans="1:21" x14ac:dyDescent="0.25">
      <c r="A13" t="s">
        <v>48</v>
      </c>
      <c r="B13">
        <v>47.139646417355905</v>
      </c>
      <c r="C13">
        <v>46.046761869233741</v>
      </c>
      <c r="D13">
        <v>46.605968496247911</v>
      </c>
      <c r="E13">
        <v>64.441657103161035</v>
      </c>
      <c r="F13">
        <v>60.048393427453043</v>
      </c>
      <c r="G13">
        <v>54.817630308795529</v>
      </c>
      <c r="J13">
        <f t="shared" si="4"/>
        <v>-17.302010685805129</v>
      </c>
      <c r="K13">
        <f t="shared" si="4"/>
        <v>-14.001631558219302</v>
      </c>
      <c r="L13">
        <f t="shared" si="4"/>
        <v>-8.211661812547618</v>
      </c>
      <c r="N13">
        <f t="shared" si="5"/>
        <v>-13.17176801885735</v>
      </c>
      <c r="O13">
        <f t="shared" si="6"/>
        <v>4.601642726228893</v>
      </c>
      <c r="P13">
        <f>+O13/SQRT($U$1)</f>
        <v>2.6567596667027349</v>
      </c>
      <c r="Q13">
        <f t="shared" si="7"/>
        <v>-24.603007836779206</v>
      </c>
      <c r="R13">
        <f t="shared" si="8"/>
        <v>-1.7405282009354934</v>
      </c>
      <c r="S13" t="str">
        <f>+IF(AND(Q13&lt;0,R13&gt;0),"id","diff")</f>
        <v>diff</v>
      </c>
    </row>
    <row r="14" spans="1:21" x14ac:dyDescent="0.25">
      <c r="A14" t="s">
        <v>49</v>
      </c>
      <c r="B14">
        <v>25.867283339462229</v>
      </c>
      <c r="C14">
        <v>25.910929233979857</v>
      </c>
      <c r="D14">
        <v>26.285239619458778</v>
      </c>
      <c r="E14">
        <v>44.18566034332251</v>
      </c>
      <c r="F14">
        <v>49.681969325163713</v>
      </c>
      <c r="G14">
        <v>29.596891527815131</v>
      </c>
      <c r="J14">
        <f t="shared" si="4"/>
        <v>-18.318377003860281</v>
      </c>
      <c r="K14">
        <f t="shared" si="4"/>
        <v>-23.771040091183856</v>
      </c>
      <c r="L14">
        <f t="shared" si="4"/>
        <v>-3.3116519083563531</v>
      </c>
      <c r="N14">
        <f t="shared" si="5"/>
        <v>-15.133689667800164</v>
      </c>
      <c r="O14">
        <f t="shared" si="6"/>
        <v>10.594966553758047</v>
      </c>
      <c r="P14">
        <f>+O14/SQRT($U$1)</f>
        <v>6.1170067918672899</v>
      </c>
      <c r="Q14">
        <f t="shared" si="7"/>
        <v>-41.453334791167549</v>
      </c>
      <c r="R14">
        <f t="shared" si="8"/>
        <v>11.185955455567223</v>
      </c>
      <c r="S14" t="str">
        <f>+IF(AND(Q14&lt;0,R14&gt;0),"id","diff")</f>
        <v>id</v>
      </c>
    </row>
    <row r="15" spans="1:21" x14ac:dyDescent="0.25">
      <c r="A15" t="s">
        <v>34</v>
      </c>
      <c r="I15" t="s">
        <v>34</v>
      </c>
    </row>
    <row r="16" spans="1:21" x14ac:dyDescent="0.25">
      <c r="A16" t="s">
        <v>14</v>
      </c>
      <c r="I16" t="s">
        <v>14</v>
      </c>
    </row>
    <row r="17" spans="1:19" x14ac:dyDescent="0.25">
      <c r="A17" t="s">
        <v>46</v>
      </c>
      <c r="B17">
        <v>712.33065619471256</v>
      </c>
      <c r="C17">
        <v>650.59960213132319</v>
      </c>
      <c r="D17">
        <v>697.52059635622629</v>
      </c>
      <c r="E17">
        <v>309.05635408149624</v>
      </c>
      <c r="F17">
        <v>314.39340256816007</v>
      </c>
      <c r="G17">
        <v>314.28812252253573</v>
      </c>
      <c r="J17">
        <f t="shared" ref="J17:L21" si="9">+B17-E17</f>
        <v>403.27430211321632</v>
      </c>
      <c r="K17">
        <f t="shared" si="9"/>
        <v>336.20619956316312</v>
      </c>
      <c r="L17">
        <f t="shared" si="9"/>
        <v>383.23247383369056</v>
      </c>
      <c r="N17">
        <f t="shared" ref="N17:N21" si="10">+AVERAGE(J17:L17)</f>
        <v>374.23765850335667</v>
      </c>
      <c r="O17">
        <f t="shared" ref="O17:O21" si="11">+_xlfn.STDEV.S(J17:L17)</f>
        <v>34.42691711490037</v>
      </c>
      <c r="P17">
        <f>+O17/SQRT($U$1)</f>
        <v>19.876389863656662</v>
      </c>
      <c r="Q17">
        <f>+N17-P17*$U$3</f>
        <v>288.71551583700113</v>
      </c>
      <c r="R17">
        <f>+N17+P17*$U$3</f>
        <v>459.7598011697122</v>
      </c>
      <c r="S17" t="str">
        <f>+IF(AND(Q17&lt;0,R17&gt;0),"id","diff")</f>
        <v>diff</v>
      </c>
    </row>
    <row r="18" spans="1:19" x14ac:dyDescent="0.25">
      <c r="A18" t="s">
        <v>45</v>
      </c>
      <c r="B18">
        <v>158.26229765981122</v>
      </c>
      <c r="C18">
        <v>161.82373162847304</v>
      </c>
      <c r="D18">
        <v>157.61541524670665</v>
      </c>
      <c r="E18">
        <v>196.88406632992766</v>
      </c>
      <c r="F18">
        <v>226.76447772194436</v>
      </c>
      <c r="G18">
        <v>218.78349944179578</v>
      </c>
      <c r="J18">
        <f t="shared" si="9"/>
        <v>-38.621768670116438</v>
      </c>
      <c r="K18">
        <f t="shared" si="9"/>
        <v>-64.940746093471319</v>
      </c>
      <c r="L18">
        <f t="shared" si="9"/>
        <v>-61.168084195089136</v>
      </c>
      <c r="N18">
        <f t="shared" si="10"/>
        <v>-54.910199652892295</v>
      </c>
      <c r="O18">
        <f t="shared" si="11"/>
        <v>14.231759636825178</v>
      </c>
      <c r="P18">
        <f>+O18/SQRT($U$1)</f>
        <v>8.2167102573630668</v>
      </c>
      <c r="Q18">
        <f t="shared" ref="Q18:Q21" si="12">+N18-P18*$U$3</f>
        <v>-90.26423887724836</v>
      </c>
      <c r="R18">
        <f t="shared" ref="R18:R21" si="13">+N18+P18*$U$3</f>
        <v>-19.556160428536231</v>
      </c>
      <c r="S18" t="str">
        <f>+IF(AND(Q18&lt;0,R18&gt;0),"id","diff")</f>
        <v>diff</v>
      </c>
    </row>
    <row r="19" spans="1:19" x14ac:dyDescent="0.25">
      <c r="A19" t="s">
        <v>47</v>
      </c>
      <c r="B19">
        <v>87.952730224473228</v>
      </c>
      <c r="C19">
        <v>86.999194822560597</v>
      </c>
      <c r="D19">
        <v>89.020511591580785</v>
      </c>
      <c r="E19">
        <v>121.13409733076064</v>
      </c>
      <c r="F19">
        <v>150.19337381719356</v>
      </c>
      <c r="G19">
        <v>156.66302186530629</v>
      </c>
      <c r="J19">
        <f t="shared" si="9"/>
        <v>-33.181367106287411</v>
      </c>
      <c r="K19">
        <f t="shared" si="9"/>
        <v>-63.194178994632964</v>
      </c>
      <c r="L19">
        <f t="shared" si="9"/>
        <v>-67.642510273725506</v>
      </c>
      <c r="N19">
        <f t="shared" si="10"/>
        <v>-54.672685458215291</v>
      </c>
      <c r="O19">
        <f t="shared" si="11"/>
        <v>18.744452143769688</v>
      </c>
      <c r="P19">
        <f>+O19/SQRT($U$1)</f>
        <v>10.822114491017489</v>
      </c>
      <c r="Q19">
        <f t="shared" si="12"/>
        <v>-101.23699747871623</v>
      </c>
      <c r="R19">
        <f t="shared" si="13"/>
        <v>-8.1083734377143415</v>
      </c>
      <c r="S19" t="str">
        <f>+IF(AND(Q19&lt;0,R19&gt;0),"id","diff")</f>
        <v>diff</v>
      </c>
    </row>
    <row r="20" spans="1:19" x14ac:dyDescent="0.25">
      <c r="A20" t="s">
        <v>48</v>
      </c>
      <c r="B20">
        <v>46.603703558309768</v>
      </c>
      <c r="C20">
        <v>47.022517372526394</v>
      </c>
      <c r="D20">
        <v>46.238093693800586</v>
      </c>
      <c r="E20">
        <v>58.786619177958315</v>
      </c>
      <c r="F20">
        <v>82.795625021550208</v>
      </c>
      <c r="G20">
        <v>67.129890957141754</v>
      </c>
      <c r="J20">
        <f t="shared" si="9"/>
        <v>-12.182915619648547</v>
      </c>
      <c r="K20">
        <f t="shared" si="9"/>
        <v>-35.773107649023814</v>
      </c>
      <c r="L20">
        <f t="shared" si="9"/>
        <v>-20.891797263341168</v>
      </c>
      <c r="N20">
        <f t="shared" si="10"/>
        <v>-22.949273510671176</v>
      </c>
      <c r="O20">
        <f t="shared" si="11"/>
        <v>11.928922682998053</v>
      </c>
      <c r="P20">
        <f>+O20/SQRT($U$1)</f>
        <v>6.887166722171159</v>
      </c>
      <c r="Q20">
        <f t="shared" si="12"/>
        <v>-52.58268576615702</v>
      </c>
      <c r="R20">
        <f t="shared" si="13"/>
        <v>6.6841387448146676</v>
      </c>
      <c r="S20" t="str">
        <f>+IF(AND(Q20&lt;0,R20&gt;0),"id","diff")</f>
        <v>id</v>
      </c>
    </row>
    <row r="21" spans="1:19" x14ac:dyDescent="0.25">
      <c r="A21" t="s">
        <v>49</v>
      </c>
      <c r="B21">
        <v>26.342619925444765</v>
      </c>
      <c r="C21">
        <v>24.390179050938972</v>
      </c>
      <c r="D21">
        <v>25.232299343148853</v>
      </c>
      <c r="E21">
        <v>39.959488883403566</v>
      </c>
      <c r="F21">
        <v>46.034071198636134</v>
      </c>
      <c r="G21">
        <v>42.763610504258672</v>
      </c>
      <c r="J21">
        <f t="shared" si="9"/>
        <v>-13.6168689579588</v>
      </c>
      <c r="K21">
        <f t="shared" si="9"/>
        <v>-21.643892147697162</v>
      </c>
      <c r="L21">
        <f t="shared" si="9"/>
        <v>-17.531311161109819</v>
      </c>
      <c r="N21">
        <f t="shared" si="10"/>
        <v>-17.597357422255261</v>
      </c>
      <c r="O21">
        <f t="shared" si="11"/>
        <v>4.0139191451258531</v>
      </c>
      <c r="P21">
        <f>+O21/SQRT($U$1)</f>
        <v>2.3174372989438039</v>
      </c>
      <c r="Q21">
        <f t="shared" si="12"/>
        <v>-27.568594888420765</v>
      </c>
      <c r="R21">
        <f t="shared" si="13"/>
        <v>-7.6261199560897559</v>
      </c>
      <c r="S21" t="str">
        <f>+IF(AND(Q21&lt;0,R21&gt;0),"id","diff")</f>
        <v>diff</v>
      </c>
    </row>
    <row r="22" spans="1:19" x14ac:dyDescent="0.25">
      <c r="A22" t="s">
        <v>15</v>
      </c>
    </row>
    <row r="23" spans="1:19" x14ac:dyDescent="0.25">
      <c r="A23" t="s">
        <v>46</v>
      </c>
      <c r="B23">
        <v>554.83194380155658</v>
      </c>
      <c r="C23">
        <v>556.08056337532844</v>
      </c>
      <c r="D23">
        <v>531.56599092382783</v>
      </c>
      <c r="E23">
        <v>175.35169581595477</v>
      </c>
      <c r="F23">
        <v>230.51240541317526</v>
      </c>
      <c r="G23">
        <v>248.19595577342605</v>
      </c>
      <c r="I23" t="s">
        <v>15</v>
      </c>
      <c r="J23">
        <f t="shared" ref="J23:L27" si="14">+B23-E23</f>
        <v>379.48024798560181</v>
      </c>
      <c r="K23">
        <f t="shared" si="14"/>
        <v>325.56815796215318</v>
      </c>
      <c r="L23">
        <f t="shared" si="14"/>
        <v>283.3700351504018</v>
      </c>
      <c r="N23">
        <f t="shared" ref="N23:N27" si="15">+AVERAGE(J23:L23)</f>
        <v>329.4728136993856</v>
      </c>
      <c r="O23">
        <f t="shared" ref="O23:O27" si="16">+_xlfn.STDEV.S(J23:L23)</f>
        <v>48.173934914293483</v>
      </c>
      <c r="P23">
        <f>+O23/SQRT($U$1)</f>
        <v>27.813234290690854</v>
      </c>
      <c r="Q23">
        <f t="shared" ref="Q23:Q27" si="17">+N23-P23*$U$3</f>
        <v>209.80081051683007</v>
      </c>
      <c r="R23">
        <f t="shared" ref="R23:R27" si="18">+N23+P23*$U$3</f>
        <v>449.1448168819411</v>
      </c>
      <c r="S23" t="str">
        <f>+IF(AND(Q23&lt;0,R23&gt;0),"id","diff")</f>
        <v>diff</v>
      </c>
    </row>
    <row r="24" spans="1:19" x14ac:dyDescent="0.25">
      <c r="A24" t="s">
        <v>45</v>
      </c>
      <c r="B24">
        <v>154.7033340105726</v>
      </c>
      <c r="C24">
        <v>143.90068443692451</v>
      </c>
      <c r="D24">
        <v>160.83699333374432</v>
      </c>
      <c r="E24">
        <v>166.05163816572065</v>
      </c>
      <c r="F24">
        <v>176.52813487575435</v>
      </c>
      <c r="G24">
        <v>170.75504025044896</v>
      </c>
      <c r="J24">
        <f t="shared" si="14"/>
        <v>-11.348304155148043</v>
      </c>
      <c r="K24">
        <f t="shared" si="14"/>
        <v>-32.62745043882984</v>
      </c>
      <c r="L24">
        <f t="shared" si="14"/>
        <v>-9.9180469167046397</v>
      </c>
      <c r="N24">
        <f t="shared" si="15"/>
        <v>-17.964600503560842</v>
      </c>
      <c r="O24">
        <f t="shared" si="16"/>
        <v>12.718521341342848</v>
      </c>
      <c r="P24">
        <f>+O24/SQRT($U$1)</f>
        <v>7.3430417201182943</v>
      </c>
      <c r="Q24">
        <f t="shared" si="17"/>
        <v>-49.559506112713819</v>
      </c>
      <c r="R24">
        <f t="shared" si="18"/>
        <v>13.630305105592139</v>
      </c>
      <c r="S24" t="str">
        <f>+IF(AND(Q24&lt;0,R24&gt;0),"id","diff")</f>
        <v>id</v>
      </c>
    </row>
    <row r="25" spans="1:19" x14ac:dyDescent="0.25">
      <c r="A25" t="s">
        <v>47</v>
      </c>
      <c r="B25">
        <v>90.831226490142626</v>
      </c>
      <c r="C25">
        <v>87.542792016489528</v>
      </c>
      <c r="D25">
        <v>91.975436159735921</v>
      </c>
      <c r="E25">
        <v>147.7882907794808</v>
      </c>
      <c r="F25">
        <v>140.37323610071257</v>
      </c>
      <c r="G25">
        <v>125.79413551973428</v>
      </c>
      <c r="J25">
        <f t="shared" si="14"/>
        <v>-56.957064289338177</v>
      </c>
      <c r="K25">
        <f t="shared" si="14"/>
        <v>-52.830444084223046</v>
      </c>
      <c r="L25">
        <f t="shared" si="14"/>
        <v>-33.818699359998362</v>
      </c>
      <c r="N25">
        <f t="shared" si="15"/>
        <v>-47.868735911186526</v>
      </c>
      <c r="O25">
        <f t="shared" si="16"/>
        <v>12.341389463776316</v>
      </c>
      <c r="P25">
        <f>+O25/SQRT($U$1)</f>
        <v>7.1253045290852679</v>
      </c>
      <c r="Q25">
        <f t="shared" si="17"/>
        <v>-78.526783708481702</v>
      </c>
      <c r="R25">
        <f t="shared" si="18"/>
        <v>-17.210688113891347</v>
      </c>
      <c r="S25" t="str">
        <f>+IF(AND(Q25&lt;0,R25&gt;0),"id","diff")</f>
        <v>diff</v>
      </c>
    </row>
    <row r="26" spans="1:19" x14ac:dyDescent="0.25">
      <c r="A26" t="s">
        <v>48</v>
      </c>
      <c r="B26">
        <v>46.227511965931029</v>
      </c>
      <c r="C26">
        <v>46.677640998784995</v>
      </c>
      <c r="D26">
        <v>47.335496892568571</v>
      </c>
      <c r="E26">
        <v>81.252860198599961</v>
      </c>
      <c r="F26" t="e">
        <v>#DIV/0!</v>
      </c>
      <c r="G26">
        <v>85.352994315608953</v>
      </c>
      <c r="J26">
        <f t="shared" si="14"/>
        <v>-35.025348232668932</v>
      </c>
      <c r="K26" t="e">
        <f t="shared" si="14"/>
        <v>#DIV/0!</v>
      </c>
      <c r="L26">
        <f t="shared" si="14"/>
        <v>-38.017497423040382</v>
      </c>
      <c r="N26" t="e">
        <f t="shared" si="15"/>
        <v>#DIV/0!</v>
      </c>
      <c r="O26" t="e">
        <f t="shared" si="16"/>
        <v>#DIV/0!</v>
      </c>
      <c r="P26" t="e">
        <f>+O26/SQRT($U$1)</f>
        <v>#DIV/0!</v>
      </c>
      <c r="Q26" t="e">
        <f t="shared" si="17"/>
        <v>#DIV/0!</v>
      </c>
      <c r="R26" t="e">
        <f t="shared" si="18"/>
        <v>#DIV/0!</v>
      </c>
      <c r="S26" t="e">
        <f>+IF(AND(Q26&lt;0,R26&gt;0),"id","diff")</f>
        <v>#DIV/0!</v>
      </c>
    </row>
    <row r="27" spans="1:19" x14ac:dyDescent="0.25">
      <c r="A27" t="s">
        <v>49</v>
      </c>
      <c r="B27">
        <v>24.796995542913567</v>
      </c>
      <c r="C27">
        <v>23.58186038417082</v>
      </c>
      <c r="D27">
        <v>30.775664353953989</v>
      </c>
      <c r="E27">
        <v>44.88841690157517</v>
      </c>
      <c r="F27" t="e">
        <v>#DIV/0!</v>
      </c>
      <c r="G27">
        <v>56.812803666540702</v>
      </c>
      <c r="J27">
        <f t="shared" si="14"/>
        <v>-20.091421358661602</v>
      </c>
      <c r="K27" t="e">
        <f t="shared" si="14"/>
        <v>#DIV/0!</v>
      </c>
      <c r="L27">
        <f t="shared" si="14"/>
        <v>-26.037139312586714</v>
      </c>
      <c r="N27" t="e">
        <f t="shared" si="15"/>
        <v>#DIV/0!</v>
      </c>
      <c r="O27" t="e">
        <f t="shared" si="16"/>
        <v>#DIV/0!</v>
      </c>
      <c r="P27" t="e">
        <f>+O27/SQRT($U$1)</f>
        <v>#DIV/0!</v>
      </c>
      <c r="Q27" t="e">
        <f t="shared" si="17"/>
        <v>#DIV/0!</v>
      </c>
      <c r="R27" t="e">
        <f t="shared" si="18"/>
        <v>#DIV/0!</v>
      </c>
      <c r="S27" t="e">
        <f>+IF(AND(Q27&lt;0,R27&gt;0),"id","diff")</f>
        <v>#DIV/0!</v>
      </c>
    </row>
    <row r="28" spans="1:19" x14ac:dyDescent="0.25">
      <c r="A28" t="s">
        <v>33</v>
      </c>
      <c r="I28" t="s">
        <v>33</v>
      </c>
    </row>
    <row r="29" spans="1:19" x14ac:dyDescent="0.25">
      <c r="A29" t="s">
        <v>14</v>
      </c>
      <c r="I29" t="s">
        <v>14</v>
      </c>
    </row>
    <row r="30" spans="1:19" x14ac:dyDescent="0.25">
      <c r="A30" t="s">
        <v>46</v>
      </c>
      <c r="B30">
        <v>621.65606430189018</v>
      </c>
      <c r="C30">
        <v>612.51432038644316</v>
      </c>
      <c r="D30">
        <v>580.97655085035035</v>
      </c>
      <c r="E30">
        <v>300.46183343895672</v>
      </c>
      <c r="F30">
        <v>215.61936821627546</v>
      </c>
      <c r="G30">
        <v>232.21208416014034</v>
      </c>
      <c r="J30">
        <f t="shared" ref="J30:L34" si="19">+B30-E30</f>
        <v>321.19423086293347</v>
      </c>
      <c r="K30">
        <f t="shared" si="19"/>
        <v>396.8949521701677</v>
      </c>
      <c r="L30">
        <f t="shared" si="19"/>
        <v>348.76446669021004</v>
      </c>
      <c r="N30">
        <f t="shared" ref="N30:N34" si="20">+AVERAGE(J30:L30)</f>
        <v>355.61788324110375</v>
      </c>
      <c r="O30">
        <f t="shared" ref="O30:O34" si="21">+_xlfn.STDEV.S(J30:L30)</f>
        <v>38.312880215717719</v>
      </c>
      <c r="P30">
        <f t="shared" ref="P30:P34" si="22">+O30/SQRT($U$1)</f>
        <v>22.119951705974515</v>
      </c>
      <c r="Q30">
        <f t="shared" ref="Q30:Q34" si="23">+N30-P30*$U$3</f>
        <v>260.44236703580719</v>
      </c>
      <c r="R30">
        <f t="shared" ref="R30:R34" si="24">+N30+P30*$U$3</f>
        <v>450.79339944640031</v>
      </c>
      <c r="S30" t="str">
        <f>+IF(AND(Q30&lt;0,R30&gt;0),"id","diff")</f>
        <v>diff</v>
      </c>
    </row>
    <row r="31" spans="1:19" x14ac:dyDescent="0.25">
      <c r="A31" t="s">
        <v>45</v>
      </c>
      <c r="B31">
        <v>149.85068342350243</v>
      </c>
      <c r="C31">
        <v>147.97452318928191</v>
      </c>
      <c r="D31">
        <v>144.3992653679866</v>
      </c>
      <c r="E31">
        <v>206.42894207316493</v>
      </c>
      <c r="F31">
        <v>143.62298884742063</v>
      </c>
      <c r="G31">
        <v>149.16413292582669</v>
      </c>
      <c r="J31">
        <f t="shared" si="19"/>
        <v>-56.578258649662502</v>
      </c>
      <c r="K31">
        <f t="shared" si="19"/>
        <v>4.3515343418612815</v>
      </c>
      <c r="L31">
        <f t="shared" si="19"/>
        <v>-4.7648675578400912</v>
      </c>
      <c r="N31">
        <f t="shared" si="20"/>
        <v>-18.997197288547103</v>
      </c>
      <c r="O31">
        <f t="shared" si="21"/>
        <v>32.863799623144011</v>
      </c>
      <c r="P31">
        <f t="shared" si="22"/>
        <v>18.973923559016118</v>
      </c>
      <c r="Q31">
        <f t="shared" si="23"/>
        <v>-100.63629818592574</v>
      </c>
      <c r="R31">
        <f t="shared" si="24"/>
        <v>62.641903608831541</v>
      </c>
      <c r="S31" t="str">
        <f>+IF(AND(Q31&lt;0,R31&gt;0),"id","diff")</f>
        <v>id</v>
      </c>
    </row>
    <row r="32" spans="1:19" x14ac:dyDescent="0.25">
      <c r="A32" t="s">
        <v>47</v>
      </c>
      <c r="B32">
        <v>124.79770934911316</v>
      </c>
      <c r="C32">
        <v>86.775948785335004</v>
      </c>
      <c r="D32">
        <v>86.32260623508607</v>
      </c>
      <c r="E32">
        <v>132.27197765717864</v>
      </c>
      <c r="F32">
        <v>115.88496350123377</v>
      </c>
      <c r="G32">
        <v>123.49383572789242</v>
      </c>
      <c r="J32">
        <f t="shared" si="19"/>
        <v>-7.4742683080654757</v>
      </c>
      <c r="K32">
        <f t="shared" si="19"/>
        <v>-29.109014715898766</v>
      </c>
      <c r="L32">
        <f t="shared" si="19"/>
        <v>-37.171229492806347</v>
      </c>
      <c r="N32">
        <f t="shared" si="20"/>
        <v>-24.584837505590198</v>
      </c>
      <c r="O32">
        <f t="shared" si="21"/>
        <v>15.356708972781504</v>
      </c>
      <c r="P32">
        <f t="shared" si="22"/>
        <v>8.8662000593021428</v>
      </c>
      <c r="Q32">
        <f t="shared" si="23"/>
        <v>-62.733436500749519</v>
      </c>
      <c r="R32">
        <f t="shared" si="24"/>
        <v>13.563761489569128</v>
      </c>
      <c r="S32" t="str">
        <f>+IF(AND(Q32&lt;0,R32&gt;0),"id","diff")</f>
        <v>id</v>
      </c>
    </row>
    <row r="33" spans="1:19" x14ac:dyDescent="0.25">
      <c r="A33" t="s">
        <v>48</v>
      </c>
      <c r="B33">
        <v>51.177091657002386</v>
      </c>
      <c r="C33">
        <v>43.377711108796227</v>
      </c>
      <c r="D33">
        <v>45.175196854596777</v>
      </c>
      <c r="E33">
        <v>77.279303404562285</v>
      </c>
      <c r="F33">
        <v>64.180783327923891</v>
      </c>
      <c r="G33">
        <v>69.561708942659209</v>
      </c>
      <c r="J33">
        <f t="shared" si="19"/>
        <v>-26.102211747559899</v>
      </c>
      <c r="K33">
        <f t="shared" si="19"/>
        <v>-20.803072219127664</v>
      </c>
      <c r="L33">
        <f t="shared" si="19"/>
        <v>-24.386512088062432</v>
      </c>
      <c r="N33">
        <f t="shared" si="20"/>
        <v>-23.763932018249999</v>
      </c>
      <c r="O33">
        <f t="shared" si="21"/>
        <v>2.7038721110555497</v>
      </c>
      <c r="P33">
        <f t="shared" si="22"/>
        <v>1.5610812911722434</v>
      </c>
      <c r="Q33">
        <f t="shared" si="23"/>
        <v>-30.480796489776811</v>
      </c>
      <c r="R33">
        <f t="shared" si="24"/>
        <v>-17.047067546723188</v>
      </c>
      <c r="S33" t="str">
        <f>+IF(AND(Q33&lt;0,R33&gt;0),"id","diff")</f>
        <v>diff</v>
      </c>
    </row>
    <row r="34" spans="1:19" x14ac:dyDescent="0.25">
      <c r="A34" t="s">
        <v>49</v>
      </c>
      <c r="B34">
        <v>22.642891617216677</v>
      </c>
      <c r="C34">
        <v>21.772370240871144</v>
      </c>
      <c r="D34">
        <v>23.691565072572427</v>
      </c>
      <c r="E34">
        <v>50.281376623306109</v>
      </c>
      <c r="F34">
        <v>27.050939290633536</v>
      </c>
      <c r="G34">
        <v>44.659096248886549</v>
      </c>
      <c r="J34">
        <f t="shared" si="19"/>
        <v>-27.638485006089432</v>
      </c>
      <c r="K34">
        <f t="shared" si="19"/>
        <v>-5.2785690497623925</v>
      </c>
      <c r="L34">
        <f t="shared" si="19"/>
        <v>-20.967531176314122</v>
      </c>
      <c r="N34">
        <f t="shared" si="20"/>
        <v>-17.961528410721982</v>
      </c>
      <c r="O34">
        <f t="shared" si="21"/>
        <v>11.479046121675914</v>
      </c>
      <c r="P34">
        <f t="shared" si="22"/>
        <v>6.6274303683897191</v>
      </c>
      <c r="Q34">
        <f t="shared" si="23"/>
        <v>-46.477373056792423</v>
      </c>
      <c r="R34">
        <f t="shared" si="24"/>
        <v>10.554316235348459</v>
      </c>
      <c r="S34" t="str">
        <f>+IF(AND(Q34&lt;0,R34&gt;0),"id","diff")</f>
        <v>id</v>
      </c>
    </row>
    <row r="35" spans="1:19" x14ac:dyDescent="0.25">
      <c r="A35" t="s">
        <v>15</v>
      </c>
    </row>
    <row r="36" spans="1:19" x14ac:dyDescent="0.25">
      <c r="A36" t="s">
        <v>46</v>
      </c>
      <c r="B36">
        <v>576.73963195290037</v>
      </c>
      <c r="C36">
        <v>533.49045149990843</v>
      </c>
      <c r="D36">
        <v>532.01888404486385</v>
      </c>
      <c r="E36">
        <v>246.93991062163627</v>
      </c>
      <c r="F36">
        <v>109.09733230044088</v>
      </c>
      <c r="G36">
        <v>190.90055820405468</v>
      </c>
      <c r="I36" t="s">
        <v>15</v>
      </c>
      <c r="J36">
        <f t="shared" ref="J36:L40" si="25">+B36-E36</f>
        <v>329.7997213312641</v>
      </c>
      <c r="K36">
        <f t="shared" si="25"/>
        <v>424.39311919946755</v>
      </c>
      <c r="L36">
        <f t="shared" si="25"/>
        <v>341.11832584080918</v>
      </c>
      <c r="N36">
        <f t="shared" ref="N36:N40" si="26">+AVERAGE(J36:L36)</f>
        <v>365.10372212384692</v>
      </c>
      <c r="O36">
        <f t="shared" ref="O36:O40" si="27">+_xlfn.STDEV.S(J36:L36)</f>
        <v>51.65706298468583</v>
      </c>
      <c r="P36">
        <f t="shared" ref="P36:P40" si="28">+O36/SQRT($U$1)</f>
        <v>29.824219219753818</v>
      </c>
      <c r="Q36">
        <f t="shared" ref="Q36:Q40" si="29">+N36-P36*$U$3</f>
        <v>236.77905408701218</v>
      </c>
      <c r="R36">
        <f t="shared" ref="R36:R40" si="30">+N36+P36*$U$3</f>
        <v>493.42839016068166</v>
      </c>
      <c r="S36" t="str">
        <f>+IF(AND(Q36&lt;0,R36&gt;0),"id","diff")</f>
        <v>diff</v>
      </c>
    </row>
    <row r="37" spans="1:19" x14ac:dyDescent="0.25">
      <c r="A37" t="s">
        <v>45</v>
      </c>
      <c r="B37">
        <v>154.20434457491248</v>
      </c>
      <c r="C37">
        <v>214.09152240532583</v>
      </c>
      <c r="D37">
        <v>157.67929533844611</v>
      </c>
      <c r="E37">
        <v>190.17223441325936</v>
      </c>
      <c r="F37">
        <v>136.12879615631394</v>
      </c>
      <c r="G37">
        <v>138.1456207298632</v>
      </c>
      <c r="J37">
        <f t="shared" si="25"/>
        <v>-35.967889838346878</v>
      </c>
      <c r="K37">
        <f t="shared" si="25"/>
        <v>77.962726249011894</v>
      </c>
      <c r="L37">
        <f t="shared" si="25"/>
        <v>19.533674608582913</v>
      </c>
      <c r="N37">
        <f t="shared" si="26"/>
        <v>20.509503673082644</v>
      </c>
      <c r="O37">
        <f t="shared" si="27"/>
        <v>56.971576266447336</v>
      </c>
      <c r="P37">
        <f t="shared" si="28"/>
        <v>32.892554893590663</v>
      </c>
      <c r="Q37">
        <f t="shared" si="29"/>
        <v>-121.01729226756989</v>
      </c>
      <c r="R37">
        <f t="shared" si="30"/>
        <v>162.03629961373517</v>
      </c>
      <c r="S37" t="str">
        <f>+IF(AND(Q37&lt;0,R37&gt;0),"id","diff")</f>
        <v>id</v>
      </c>
    </row>
    <row r="38" spans="1:19" x14ac:dyDescent="0.25">
      <c r="A38" t="s">
        <v>47</v>
      </c>
      <c r="B38">
        <v>86.241696519639262</v>
      </c>
      <c r="C38">
        <v>97.049229994861378</v>
      </c>
      <c r="D38">
        <v>90.411383358267287</v>
      </c>
      <c r="E38">
        <v>138.6821406310398</v>
      </c>
      <c r="F38">
        <v>113.80405607346789</v>
      </c>
      <c r="G38">
        <v>118.57100092713888</v>
      </c>
      <c r="J38">
        <f t="shared" si="25"/>
        <v>-52.440444111400538</v>
      </c>
      <c r="K38">
        <f t="shared" si="25"/>
        <v>-16.754826078606513</v>
      </c>
      <c r="L38">
        <f t="shared" si="25"/>
        <v>-28.159617568871596</v>
      </c>
      <c r="N38">
        <f t="shared" si="26"/>
        <v>-32.451629252959549</v>
      </c>
      <c r="O38">
        <f t="shared" si="27"/>
        <v>18.225856819855665</v>
      </c>
      <c r="P38">
        <f t="shared" si="28"/>
        <v>10.522703341155244</v>
      </c>
      <c r="Q38">
        <f t="shared" si="29"/>
        <v>-77.727664918948221</v>
      </c>
      <c r="R38">
        <f t="shared" si="30"/>
        <v>12.824406413029116</v>
      </c>
      <c r="S38" t="str">
        <f>+IF(AND(Q38&lt;0,R38&gt;0),"id","diff")</f>
        <v>id</v>
      </c>
    </row>
    <row r="39" spans="1:19" x14ac:dyDescent="0.25">
      <c r="A39" t="s">
        <v>48</v>
      </c>
      <c r="B39">
        <v>44.044807602981493</v>
      </c>
      <c r="C39">
        <v>48.716467645867716</v>
      </c>
      <c r="D39">
        <v>44.534861998129848</v>
      </c>
      <c r="E39">
        <v>84.146210741170862</v>
      </c>
      <c r="F39">
        <v>74.711885378551827</v>
      </c>
      <c r="G39">
        <v>64.158609903691101</v>
      </c>
      <c r="J39">
        <f t="shared" si="25"/>
        <v>-40.101403138189369</v>
      </c>
      <c r="K39">
        <f t="shared" si="25"/>
        <v>-25.99541773268411</v>
      </c>
      <c r="L39">
        <f t="shared" si="25"/>
        <v>-19.623747905561252</v>
      </c>
      <c r="N39">
        <f t="shared" si="26"/>
        <v>-28.573522925478244</v>
      </c>
      <c r="O39">
        <f t="shared" si="27"/>
        <v>10.479435134845271</v>
      </c>
      <c r="P39">
        <f t="shared" si="28"/>
        <v>6.0503046960581397</v>
      </c>
      <c r="Q39">
        <f t="shared" si="29"/>
        <v>-54.606168941207599</v>
      </c>
      <c r="R39">
        <f t="shared" si="30"/>
        <v>-2.5408769097488886</v>
      </c>
      <c r="S39" t="str">
        <f>+IF(AND(Q39&lt;0,R39&gt;0),"id","diff")</f>
        <v>diff</v>
      </c>
    </row>
    <row r="40" spans="1:19" x14ac:dyDescent="0.25">
      <c r="A40" t="s">
        <v>49</v>
      </c>
      <c r="B40">
        <v>21.438776293915947</v>
      </c>
      <c r="C40">
        <v>21.355387486763423</v>
      </c>
      <c r="D40">
        <v>21.417269632782119</v>
      </c>
      <c r="E40">
        <v>54.460473578807004</v>
      </c>
      <c r="F40">
        <v>42.578338939321263</v>
      </c>
      <c r="G40">
        <v>44.767705340156255</v>
      </c>
      <c r="J40">
        <f t="shared" si="25"/>
        <v>-33.021697284891061</v>
      </c>
      <c r="K40">
        <f t="shared" si="25"/>
        <v>-21.22295145255784</v>
      </c>
      <c r="L40">
        <f t="shared" si="25"/>
        <v>-23.350435707374135</v>
      </c>
      <c r="N40">
        <f t="shared" si="26"/>
        <v>-25.865028148274344</v>
      </c>
      <c r="O40">
        <f t="shared" si="27"/>
        <v>6.2884801154074355</v>
      </c>
      <c r="P40">
        <f t="shared" si="28"/>
        <v>3.6306556874240918</v>
      </c>
      <c r="Q40">
        <f t="shared" si="29"/>
        <v>-41.486650374553982</v>
      </c>
      <c r="R40">
        <f t="shared" si="30"/>
        <v>-10.243405921994706</v>
      </c>
      <c r="S40" t="str">
        <f>+IF(AND(Q40&lt;0,R40&gt;0),"id","diff")</f>
        <v>diff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7E76-25CB-4A96-AE07-62FBDECB2435}">
  <sheetPr>
    <tabColor theme="3" tint="0.749992370372631"/>
  </sheetPr>
  <dimension ref="A1:P41"/>
  <sheetViews>
    <sheetView workbookViewId="0">
      <selection activeCell="N4" sqref="N4:P41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6" x14ac:dyDescent="0.25">
      <c r="A1" t="s">
        <v>11</v>
      </c>
    </row>
    <row r="2" spans="1:16" x14ac:dyDescent="0.25">
      <c r="A2" t="s">
        <v>0</v>
      </c>
    </row>
    <row r="3" spans="1:16" x14ac:dyDescent="0.25">
      <c r="B3" t="s">
        <v>2</v>
      </c>
      <c r="D3" t="s">
        <v>3</v>
      </c>
      <c r="F3" t="s">
        <v>4</v>
      </c>
      <c r="N3" t="s">
        <v>30</v>
      </c>
    </row>
    <row r="4" spans="1:16" x14ac:dyDescent="0.25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  <c r="N4" t="s">
        <v>2</v>
      </c>
      <c r="O4" t="s">
        <v>3</v>
      </c>
      <c r="P4" t="s">
        <v>4</v>
      </c>
    </row>
    <row r="5" spans="1:16" x14ac:dyDescent="0.25">
      <c r="A5">
        <v>1</v>
      </c>
      <c r="B5" s="3">
        <v>223054</v>
      </c>
      <c r="C5" s="4">
        <v>17.898307510884401</v>
      </c>
      <c r="D5" s="4">
        <v>222573</v>
      </c>
      <c r="E5" s="4">
        <v>18.1768765879096</v>
      </c>
      <c r="F5" s="4">
        <v>222216</v>
      </c>
      <c r="G5" s="5">
        <v>18.1307076911907</v>
      </c>
      <c r="H5" s="1">
        <f>+AVERAGE(B5,D5,F5)</f>
        <v>222614.33333333334</v>
      </c>
      <c r="I5">
        <f>+AVERAGE(C5,E5,G5)</f>
        <v>18.068630596661567</v>
      </c>
      <c r="J5">
        <f>+H5/I5</f>
        <v>12320.487274473609</v>
      </c>
      <c r="N5">
        <f>+B5/C5</f>
        <v>12462.29565920439</v>
      </c>
      <c r="O5">
        <f>+D5/E5</f>
        <v>12244.842997286181</v>
      </c>
      <c r="P5">
        <f>+F5/G5</f>
        <v>12256.333497007936</v>
      </c>
    </row>
    <row r="6" spans="1:16" x14ac:dyDescent="0.25">
      <c r="A6">
        <v>10</v>
      </c>
      <c r="B6" s="2">
        <v>44537</v>
      </c>
      <c r="C6" s="1">
        <v>9.4387505924096295</v>
      </c>
      <c r="D6" s="1">
        <v>44866</v>
      </c>
      <c r="E6" s="1">
        <v>9.8357394993072305</v>
      </c>
      <c r="F6" s="1">
        <v>43221</v>
      </c>
      <c r="G6" s="6">
        <v>9.9660727577283907</v>
      </c>
      <c r="H6" s="1">
        <f t="shared" ref="H6:H9" si="0">+AVERAGE(B6,D6,F6)</f>
        <v>44208</v>
      </c>
      <c r="I6">
        <f t="shared" ref="I6:I9" si="1">+AVERAGE(C6,E6,G6)</f>
        <v>9.7468542831484175</v>
      </c>
      <c r="J6">
        <f t="shared" ref="J6:J9" si="2">+H6/I6</f>
        <v>4535.6172069210397</v>
      </c>
      <c r="N6">
        <f t="shared" ref="N6:N9" si="3">+B6/C6</f>
        <v>4718.5270512196148</v>
      </c>
      <c r="O6">
        <f t="shared" ref="O6:O9" si="4">+D6/E6</f>
        <v>4561.5278854386179</v>
      </c>
      <c r="P6">
        <f t="shared" ref="P6:P9" si="5">+F6/G6</f>
        <v>4336.8136126121908</v>
      </c>
    </row>
    <row r="7" spans="1:16" x14ac:dyDescent="0.25">
      <c r="A7">
        <v>20</v>
      </c>
      <c r="B7" s="2">
        <v>21057</v>
      </c>
      <c r="C7" s="1">
        <v>7.3393308334052501</v>
      </c>
      <c r="D7" s="1">
        <v>21100</v>
      </c>
      <c r="E7" s="1">
        <v>7.3694206938380296</v>
      </c>
      <c r="F7" s="1">
        <v>21262</v>
      </c>
      <c r="G7" s="6">
        <v>7.3894762659911004</v>
      </c>
      <c r="H7" s="1">
        <f t="shared" si="0"/>
        <v>21139.666666666668</v>
      </c>
      <c r="I7">
        <f t="shared" si="1"/>
        <v>7.3660759310781261</v>
      </c>
      <c r="J7">
        <f t="shared" si="2"/>
        <v>2869.8681447847343</v>
      </c>
      <c r="N7">
        <f t="shared" si="3"/>
        <v>2869.0626540717099</v>
      </c>
      <c r="O7">
        <f t="shared" si="4"/>
        <v>2863.1829931547873</v>
      </c>
      <c r="P7">
        <f t="shared" si="5"/>
        <v>2877.3351770348058</v>
      </c>
    </row>
    <row r="8" spans="1:16" x14ac:dyDescent="0.25">
      <c r="A8">
        <v>50</v>
      </c>
      <c r="B8" s="2">
        <v>10543</v>
      </c>
      <c r="C8" s="1">
        <v>5.5249452788848403</v>
      </c>
      <c r="D8" s="1">
        <v>10713</v>
      </c>
      <c r="E8" s="1">
        <v>5.54469911637716</v>
      </c>
      <c r="F8" s="1">
        <v>10617</v>
      </c>
      <c r="G8" s="6">
        <v>5.52362445462495</v>
      </c>
      <c r="H8" s="1">
        <f t="shared" si="0"/>
        <v>10624.333333333334</v>
      </c>
      <c r="I8">
        <f t="shared" si="1"/>
        <v>5.5310896166289831</v>
      </c>
      <c r="J8">
        <f t="shared" si="2"/>
        <v>1920.8391238846923</v>
      </c>
      <c r="N8">
        <f t="shared" si="3"/>
        <v>1908.2541939904984</v>
      </c>
      <c r="O8">
        <f t="shared" si="4"/>
        <v>1932.1156613092733</v>
      </c>
      <c r="P8">
        <f t="shared" si="5"/>
        <v>1922.1075015536853</v>
      </c>
    </row>
    <row r="9" spans="1:16" x14ac:dyDescent="0.25">
      <c r="A9">
        <v>100</v>
      </c>
      <c r="B9" s="2">
        <v>5642</v>
      </c>
      <c r="C9" s="1">
        <v>4.4153430245351002</v>
      </c>
      <c r="D9" s="1">
        <v>5641</v>
      </c>
      <c r="E9" s="1">
        <v>4.7085523682180703</v>
      </c>
      <c r="F9" s="1">
        <v>5666</v>
      </c>
      <c r="G9" s="6">
        <v>4.5173859129427001</v>
      </c>
      <c r="H9" s="1">
        <f t="shared" si="0"/>
        <v>5649.666666666667</v>
      </c>
      <c r="I9">
        <f t="shared" si="1"/>
        <v>4.5470937685652899</v>
      </c>
      <c r="J9">
        <f t="shared" si="2"/>
        <v>1242.478592749422</v>
      </c>
      <c r="N9">
        <f t="shared" si="3"/>
        <v>1277.816914484024</v>
      </c>
      <c r="O9">
        <f t="shared" si="4"/>
        <v>1198.0327622722841</v>
      </c>
      <c r="P9">
        <f t="shared" si="5"/>
        <v>1254.2652120480611</v>
      </c>
    </row>
    <row r="10" spans="1:16" x14ac:dyDescent="0.25">
      <c r="A10" t="s">
        <v>10</v>
      </c>
      <c r="B10" s="2"/>
      <c r="C10" s="1"/>
      <c r="D10" s="1"/>
      <c r="E10" s="1"/>
      <c r="F10" s="1"/>
      <c r="G10" s="6"/>
    </row>
    <row r="11" spans="1:16" x14ac:dyDescent="0.25">
      <c r="A11">
        <v>1</v>
      </c>
      <c r="B11" s="2">
        <v>215395</v>
      </c>
      <c r="C11" s="1">
        <v>17.319497797521699</v>
      </c>
      <c r="D11" s="1">
        <v>214578</v>
      </c>
      <c r="E11" s="1">
        <v>17.448182252002798</v>
      </c>
      <c r="F11" s="1">
        <v>214316</v>
      </c>
      <c r="G11" s="6">
        <v>17.3852734131505</v>
      </c>
      <c r="H11" s="1">
        <f>+AVERAGE(B11,D11,F11)</f>
        <v>214763</v>
      </c>
      <c r="I11">
        <f>+AVERAGE(C11,E11,G11)</f>
        <v>17.384317820891667</v>
      </c>
      <c r="J11">
        <f t="shared" ref="J11:J15" si="6">+H11/I11</f>
        <v>12353.835348195706</v>
      </c>
      <c r="N11">
        <f t="shared" ref="N11:N15" si="7">+B11/C11</f>
        <v>12436.561528407685</v>
      </c>
      <c r="O11">
        <f t="shared" ref="O11:O15" si="8">+D11/E11</f>
        <v>12298.014595495732</v>
      </c>
      <c r="P11">
        <f t="shared" ref="P11:P15" si="9">+F11/G11</f>
        <v>12327.444895855819</v>
      </c>
    </row>
    <row r="12" spans="1:16" x14ac:dyDescent="0.25">
      <c r="A12">
        <v>10</v>
      </c>
      <c r="B12" s="2">
        <v>40778</v>
      </c>
      <c r="C12" s="1">
        <v>10.4367828716058</v>
      </c>
      <c r="D12" s="1">
        <v>44262</v>
      </c>
      <c r="E12" s="1">
        <v>9.9016419835388607</v>
      </c>
      <c r="F12" s="1">
        <v>38932</v>
      </c>
      <c r="G12" s="6">
        <v>10.481999989715399</v>
      </c>
      <c r="H12" s="1">
        <f t="shared" ref="H12:H15" si="10">+AVERAGE(B12,D12,F12)</f>
        <v>41324</v>
      </c>
      <c r="I12">
        <f t="shared" ref="I12:I15" si="11">+AVERAGE(C12,E12,G12)</f>
        <v>10.273474948286685</v>
      </c>
      <c r="J12">
        <f t="shared" si="6"/>
        <v>4022.3975050322806</v>
      </c>
      <c r="N12">
        <f t="shared" si="7"/>
        <v>3907.1426992066868</v>
      </c>
      <c r="O12">
        <f t="shared" si="8"/>
        <v>4470.1676826514285</v>
      </c>
      <c r="P12">
        <f t="shared" si="9"/>
        <v>3714.1766874831924</v>
      </c>
    </row>
    <row r="13" spans="1:16" x14ac:dyDescent="0.25">
      <c r="A13">
        <v>20</v>
      </c>
      <c r="B13" s="2">
        <v>20567</v>
      </c>
      <c r="C13" s="1">
        <v>7.2750737112946799</v>
      </c>
      <c r="D13" s="1">
        <v>20784</v>
      </c>
      <c r="E13" s="1">
        <v>7.4402004438452396</v>
      </c>
      <c r="F13" s="1">
        <v>20404</v>
      </c>
      <c r="G13" s="6">
        <v>7.2677549534710097</v>
      </c>
      <c r="H13" s="1">
        <f t="shared" si="10"/>
        <v>20585</v>
      </c>
      <c r="I13">
        <f t="shared" si="11"/>
        <v>7.3276763695369764</v>
      </c>
      <c r="J13">
        <f t="shared" si="6"/>
        <v>2809.2124927319533</v>
      </c>
      <c r="N13">
        <f t="shared" si="7"/>
        <v>2827.0503937395674</v>
      </c>
      <c r="O13">
        <f t="shared" si="8"/>
        <v>2793.4731270839829</v>
      </c>
      <c r="P13">
        <f t="shared" si="9"/>
        <v>2807.4694497308615</v>
      </c>
    </row>
    <row r="14" spans="1:16" x14ac:dyDescent="0.25">
      <c r="A14">
        <v>50</v>
      </c>
      <c r="B14" s="2">
        <v>10589</v>
      </c>
      <c r="C14" s="1">
        <v>5.5087769811507297</v>
      </c>
      <c r="D14" s="1">
        <v>10698</v>
      </c>
      <c r="E14" s="1">
        <v>5.5263805382419298</v>
      </c>
      <c r="F14" s="1">
        <v>10454</v>
      </c>
      <c r="G14" s="6">
        <v>5.6485292465658796</v>
      </c>
      <c r="H14" s="1">
        <f t="shared" si="10"/>
        <v>10580.333333333334</v>
      </c>
      <c r="I14">
        <f t="shared" si="11"/>
        <v>5.5612289219861788</v>
      </c>
      <c r="J14">
        <f t="shared" si="6"/>
        <v>1902.5171381642378</v>
      </c>
      <c r="N14">
        <f t="shared" si="7"/>
        <v>1922.2052437831785</v>
      </c>
      <c r="O14">
        <f t="shared" si="8"/>
        <v>1935.8058906676888</v>
      </c>
      <c r="P14">
        <f t="shared" si="9"/>
        <v>1850.7472553772627</v>
      </c>
    </row>
    <row r="15" spans="1:16" x14ac:dyDescent="0.25">
      <c r="A15">
        <v>100</v>
      </c>
      <c r="B15" s="2">
        <v>5672</v>
      </c>
      <c r="C15" s="1">
        <v>4.4807648813584802</v>
      </c>
      <c r="D15" s="1">
        <v>5699</v>
      </c>
      <c r="E15" s="1">
        <v>4.46862736041657</v>
      </c>
      <c r="F15" s="1">
        <v>5612</v>
      </c>
      <c r="G15" s="6">
        <v>4.64890608831774</v>
      </c>
      <c r="H15" s="1">
        <f t="shared" si="10"/>
        <v>5661</v>
      </c>
      <c r="I15">
        <f t="shared" si="11"/>
        <v>4.5327661100309307</v>
      </c>
      <c r="J15">
        <f t="shared" si="6"/>
        <v>1248.9062666331511</v>
      </c>
      <c r="N15">
        <f t="shared" si="7"/>
        <v>1265.8553059986402</v>
      </c>
      <c r="O15">
        <f t="shared" si="8"/>
        <v>1275.3356993877273</v>
      </c>
      <c r="P15">
        <f t="shared" si="9"/>
        <v>1207.1657059501424</v>
      </c>
    </row>
    <row r="16" spans="1:16" x14ac:dyDescent="0.25">
      <c r="A16" t="s">
        <v>1</v>
      </c>
      <c r="B16" s="2"/>
      <c r="C16" s="1"/>
      <c r="D16" s="1"/>
      <c r="E16" s="1"/>
      <c r="F16" s="1"/>
      <c r="G16" s="6"/>
    </row>
    <row r="17" spans="1:16" x14ac:dyDescent="0.25">
      <c r="A17" t="s">
        <v>0</v>
      </c>
      <c r="B17" s="2"/>
      <c r="C17" s="1"/>
      <c r="D17" s="1"/>
      <c r="E17" s="1"/>
      <c r="F17" s="1"/>
      <c r="G17" s="6"/>
    </row>
    <row r="18" spans="1:16" x14ac:dyDescent="0.25">
      <c r="A18">
        <v>1</v>
      </c>
      <c r="B18" s="2">
        <v>445387</v>
      </c>
      <c r="C18" s="1">
        <v>36.023534367908702</v>
      </c>
      <c r="D18" s="1">
        <v>442650</v>
      </c>
      <c r="E18" s="1">
        <v>36.553292438154998</v>
      </c>
      <c r="F18" s="1">
        <v>444367</v>
      </c>
      <c r="G18" s="6">
        <v>36.127331041847299</v>
      </c>
      <c r="H18" s="1">
        <f>+AVERAGE(B18,D18,F18)</f>
        <v>444134.66666666669</v>
      </c>
      <c r="I18">
        <f>+AVERAGE(C18,E18,G18)</f>
        <v>36.234719282637002</v>
      </c>
      <c r="J18">
        <f>+H18/I18</f>
        <v>12257.15765043853</v>
      </c>
      <c r="N18">
        <f>+B18/C18</f>
        <v>12363.778507995865</v>
      </c>
      <c r="O18">
        <f>+D18/E18</f>
        <v>12109.716265612064</v>
      </c>
      <c r="P18">
        <f>+F18/G18</f>
        <v>12300.02292406481</v>
      </c>
    </row>
    <row r="19" spans="1:16" x14ac:dyDescent="0.25">
      <c r="A19">
        <v>10</v>
      </c>
      <c r="B19" s="2">
        <v>83653</v>
      </c>
      <c r="C19" s="1">
        <v>19.655682051670698</v>
      </c>
      <c r="D19" s="1">
        <v>84976</v>
      </c>
      <c r="E19" s="1">
        <v>19.373831942211801</v>
      </c>
      <c r="F19" s="1">
        <v>87194</v>
      </c>
      <c r="G19" s="6">
        <v>19.118691695854</v>
      </c>
      <c r="H19" s="1">
        <f t="shared" ref="H19:H22" si="12">+AVERAGE(B19,D19,F19)</f>
        <v>85274.333333333328</v>
      </c>
      <c r="I19">
        <f t="shared" ref="I19:I22" si="13">+AVERAGE(C19,E19,G19)</f>
        <v>19.382735229912168</v>
      </c>
      <c r="J19">
        <f t="shared" ref="J19:J22" si="14">+H19/I19</f>
        <v>4399.4994680490072</v>
      </c>
      <c r="N19">
        <f>+B19/C19</f>
        <v>4255.9194730609534</v>
      </c>
      <c r="O19">
        <f>+D19/E19</f>
        <v>4386.1224900404895</v>
      </c>
      <c r="P19">
        <f>+F19/G19</f>
        <v>4560.6677165524106</v>
      </c>
    </row>
    <row r="20" spans="1:16" x14ac:dyDescent="0.25">
      <c r="A20">
        <v>20</v>
      </c>
      <c r="B20" s="2">
        <v>42686</v>
      </c>
      <c r="C20" s="1">
        <v>15.121900315862099</v>
      </c>
      <c r="D20" s="1">
        <v>42344</v>
      </c>
      <c r="E20" s="1">
        <v>14.8232174559962</v>
      </c>
      <c r="F20" s="1">
        <v>41602</v>
      </c>
      <c r="G20" s="6">
        <v>14.6517943559447</v>
      </c>
      <c r="H20" s="1">
        <f t="shared" si="12"/>
        <v>42210.666666666664</v>
      </c>
      <c r="I20">
        <f t="shared" si="13"/>
        <v>14.865637375934334</v>
      </c>
      <c r="J20">
        <f t="shared" si="14"/>
        <v>2839.4791019859413</v>
      </c>
      <c r="N20">
        <f>+B20/C20</f>
        <v>2822.7933730805362</v>
      </c>
      <c r="O20">
        <f>+D20/E20</f>
        <v>2856.5997986402913</v>
      </c>
      <c r="P20">
        <f>+F20/G20</f>
        <v>2839.3791906532419</v>
      </c>
    </row>
    <row r="21" spans="1:16" x14ac:dyDescent="0.25">
      <c r="A21">
        <v>50</v>
      </c>
      <c r="B21" s="2">
        <v>19924</v>
      </c>
      <c r="C21" s="1">
        <v>12.1485329944407</v>
      </c>
      <c r="D21" s="1">
        <v>20986</v>
      </c>
      <c r="E21" s="1">
        <v>11.1085994086461</v>
      </c>
      <c r="F21" s="1">
        <v>20721</v>
      </c>
      <c r="G21" s="6">
        <v>11.0804443703964</v>
      </c>
      <c r="H21" s="1">
        <f t="shared" si="12"/>
        <v>20543.666666666668</v>
      </c>
      <c r="I21">
        <f t="shared" si="13"/>
        <v>11.4458589244944</v>
      </c>
      <c r="J21">
        <f t="shared" si="14"/>
        <v>1794.8558340783627</v>
      </c>
      <c r="N21">
        <f>+B21/C21</f>
        <v>1640.0334105457373</v>
      </c>
      <c r="O21">
        <f>+D21/E21</f>
        <v>1889.167052298787</v>
      </c>
      <c r="P21">
        <f>+F21/G21</f>
        <v>1870.0513542002209</v>
      </c>
    </row>
    <row r="22" spans="1:16" x14ac:dyDescent="0.25">
      <c r="A22">
        <v>100</v>
      </c>
      <c r="B22" s="2">
        <v>10683</v>
      </c>
      <c r="C22" s="1">
        <v>9.9956964518642</v>
      </c>
      <c r="D22" s="1">
        <v>11039</v>
      </c>
      <c r="E22" s="1">
        <v>9.1417071989271701</v>
      </c>
      <c r="F22" s="1">
        <v>10854</v>
      </c>
      <c r="G22" s="6">
        <v>9.3161257768515497</v>
      </c>
      <c r="H22" s="1">
        <f t="shared" si="12"/>
        <v>10858.666666666666</v>
      </c>
      <c r="I22">
        <f t="shared" si="13"/>
        <v>9.4845098092143072</v>
      </c>
      <c r="J22">
        <f t="shared" si="14"/>
        <v>1144.884330882061</v>
      </c>
      <c r="N22">
        <f>+B22/C22</f>
        <v>1068.7599459873172</v>
      </c>
      <c r="O22">
        <f>+D22/E22</f>
        <v>1207.5425038001094</v>
      </c>
      <c r="P22">
        <f>+F22/G22</f>
        <v>1165.0765844069772</v>
      </c>
    </row>
    <row r="23" spans="1:16" x14ac:dyDescent="0.25">
      <c r="A23" t="s">
        <v>10</v>
      </c>
      <c r="B23" s="2"/>
      <c r="C23" s="1"/>
      <c r="D23" s="1"/>
      <c r="E23" s="1"/>
      <c r="F23" s="1"/>
      <c r="G23" s="6"/>
    </row>
    <row r="24" spans="1:16" x14ac:dyDescent="0.25">
      <c r="A24">
        <v>1</v>
      </c>
      <c r="B24" s="2">
        <v>396113</v>
      </c>
      <c r="C24" s="1">
        <v>35.785435301484497</v>
      </c>
      <c r="D24" s="1">
        <v>434031</v>
      </c>
      <c r="E24" s="1">
        <v>34.799398708622903</v>
      </c>
      <c r="F24" s="1">
        <v>427247</v>
      </c>
      <c r="G24" s="6">
        <v>34.693775136140097</v>
      </c>
      <c r="H24" s="1">
        <f>+AVERAGE(B24,D24,F24)</f>
        <v>419130.33333333331</v>
      </c>
      <c r="I24">
        <f>+AVERAGE(C24,E24,G24)</f>
        <v>35.092869715415837</v>
      </c>
      <c r="J24">
        <f t="shared" ref="J24:J28" si="15">+H24/I24</f>
        <v>11943.461356459396</v>
      </c>
      <c r="N24">
        <f>+B24/C24</f>
        <v>11069.112242532032</v>
      </c>
      <c r="O24">
        <f>+D24/E24</f>
        <v>12472.370676118951</v>
      </c>
      <c r="P24">
        <f>+F24/G24</f>
        <v>12314.802823372826</v>
      </c>
    </row>
    <row r="25" spans="1:16" x14ac:dyDescent="0.25">
      <c r="A25">
        <v>10</v>
      </c>
      <c r="B25" s="2">
        <v>77727</v>
      </c>
      <c r="C25" s="1">
        <v>20.369189587072398</v>
      </c>
      <c r="D25" s="1">
        <v>79469</v>
      </c>
      <c r="E25" s="1">
        <v>20.8606617726618</v>
      </c>
      <c r="F25" s="1">
        <v>73252</v>
      </c>
      <c r="G25" s="6">
        <v>20.835113682318401</v>
      </c>
      <c r="H25" s="1">
        <f t="shared" ref="H25:H28" si="16">+AVERAGE(B25,D25,F25)</f>
        <v>76816</v>
      </c>
      <c r="I25">
        <f t="shared" ref="I25:I28" si="17">+AVERAGE(C25,E25,G25)</f>
        <v>20.688321680684201</v>
      </c>
      <c r="J25">
        <f t="shared" si="15"/>
        <v>3713.0126447965959</v>
      </c>
      <c r="N25">
        <f>+B25/C25</f>
        <v>3815.9102829172234</v>
      </c>
      <c r="O25">
        <f>+D25/E25</f>
        <v>3809.514811468986</v>
      </c>
      <c r="P25">
        <f>+F25/G25</f>
        <v>3515.79555153399</v>
      </c>
    </row>
    <row r="26" spans="1:16" x14ac:dyDescent="0.25">
      <c r="A26">
        <v>20</v>
      </c>
      <c r="B26" s="2">
        <v>41342</v>
      </c>
      <c r="C26" s="1">
        <v>14.8552458559861</v>
      </c>
      <c r="D26" s="1">
        <v>41650</v>
      </c>
      <c r="E26" s="1">
        <v>14.746679983218201</v>
      </c>
      <c r="F26" s="1">
        <v>40106</v>
      </c>
      <c r="G26" s="6">
        <v>14.816842050175101</v>
      </c>
      <c r="H26" s="1">
        <f t="shared" si="16"/>
        <v>41032.666666666664</v>
      </c>
      <c r="I26">
        <f t="shared" si="17"/>
        <v>14.806255963126466</v>
      </c>
      <c r="J26">
        <f t="shared" si="15"/>
        <v>2771.3060458264745</v>
      </c>
      <c r="N26">
        <f>+B26/C26</f>
        <v>2782.9899552514471</v>
      </c>
      <c r="O26">
        <f>+D26/E26</f>
        <v>2824.3645381467504</v>
      </c>
      <c r="P26">
        <f>+F26/G26</f>
        <v>2706.7846079607793</v>
      </c>
    </row>
    <row r="27" spans="1:16" x14ac:dyDescent="0.25">
      <c r="A27">
        <v>50</v>
      </c>
      <c r="B27" s="2">
        <v>20308</v>
      </c>
      <c r="C27" s="1">
        <v>11.5950510433176</v>
      </c>
      <c r="D27" s="1">
        <v>20448</v>
      </c>
      <c r="E27" s="1">
        <v>11.899161767913</v>
      </c>
      <c r="F27" s="1">
        <v>19952</v>
      </c>
      <c r="G27" s="6">
        <v>12.5452550166519</v>
      </c>
      <c r="H27" s="1">
        <f t="shared" si="16"/>
        <v>20236</v>
      </c>
      <c r="I27">
        <f t="shared" si="17"/>
        <v>12.013155942627501</v>
      </c>
      <c r="J27">
        <f t="shared" si="15"/>
        <v>1684.48658259688</v>
      </c>
      <c r="N27">
        <f>+B27/C27</f>
        <v>1751.4368780380489</v>
      </c>
      <c r="O27">
        <f>+D27/E27</f>
        <v>1718.4403741059807</v>
      </c>
      <c r="P27">
        <f>+F27/G27</f>
        <v>1590.402106096431</v>
      </c>
    </row>
    <row r="28" spans="1:16" x14ac:dyDescent="0.25">
      <c r="A28">
        <v>100</v>
      </c>
      <c r="B28" s="2">
        <v>10739</v>
      </c>
      <c r="C28" s="1">
        <v>9.8183445124886894</v>
      </c>
      <c r="D28" s="1">
        <v>10806</v>
      </c>
      <c r="E28" s="1">
        <v>10.1307712384732</v>
      </c>
      <c r="F28" s="1">
        <v>10666</v>
      </c>
      <c r="G28" s="6">
        <v>9.9582941940752701</v>
      </c>
      <c r="H28" s="1">
        <f t="shared" si="16"/>
        <v>10737</v>
      </c>
      <c r="I28">
        <f t="shared" si="17"/>
        <v>9.9691366483457191</v>
      </c>
      <c r="J28">
        <f t="shared" si="15"/>
        <v>1077.0240572218158</v>
      </c>
      <c r="N28">
        <f>+B28/C28</f>
        <v>1093.7689125025365</v>
      </c>
      <c r="O28">
        <f>+D28/E28</f>
        <v>1066.6512692501153</v>
      </c>
      <c r="P28">
        <f>+F28/G28</f>
        <v>1071.0669711230044</v>
      </c>
    </row>
    <row r="29" spans="1:16" x14ac:dyDescent="0.25">
      <c r="A29" t="s">
        <v>12</v>
      </c>
      <c r="B29" s="2"/>
      <c r="C29" s="1"/>
      <c r="D29" s="1"/>
      <c r="E29" s="1"/>
      <c r="F29" s="1"/>
      <c r="G29" s="6"/>
    </row>
    <row r="30" spans="1:16" x14ac:dyDescent="0.25">
      <c r="A30" t="s">
        <v>0</v>
      </c>
      <c r="B30" s="2"/>
      <c r="C30" s="1"/>
      <c r="D30" s="1"/>
      <c r="E30" s="1"/>
      <c r="F30" s="1"/>
      <c r="G30" s="6"/>
    </row>
    <row r="31" spans="1:16" x14ac:dyDescent="0.25">
      <c r="A31">
        <v>1</v>
      </c>
      <c r="B31" s="2">
        <v>2256599</v>
      </c>
      <c r="C31" s="1">
        <v>178.34279856749299</v>
      </c>
      <c r="D31" s="1">
        <v>2247166</v>
      </c>
      <c r="E31" s="1">
        <v>177.81809804926101</v>
      </c>
      <c r="F31" s="1">
        <v>2253844</v>
      </c>
      <c r="G31" s="6">
        <v>179.70605296268999</v>
      </c>
      <c r="H31" s="1">
        <f>+AVERAGE(B31,D31,F31)</f>
        <v>2252536.3333333335</v>
      </c>
      <c r="I31">
        <f>+AVERAGE(C31,E31,G31)</f>
        <v>178.62231652648134</v>
      </c>
      <c r="J31">
        <f>+H31/I31</f>
        <v>12610.609789059519</v>
      </c>
      <c r="N31">
        <f>+B31/C31</f>
        <v>12653.154588386706</v>
      </c>
      <c r="O31">
        <f>+D31/E31</f>
        <v>12637.442558729128</v>
      </c>
      <c r="P31">
        <f>+F31/G31</f>
        <v>12541.836865494653</v>
      </c>
    </row>
    <row r="32" spans="1:16" x14ac:dyDescent="0.25">
      <c r="A32">
        <v>10</v>
      </c>
      <c r="B32" s="2">
        <v>411518</v>
      </c>
      <c r="C32" s="1">
        <v>99.526123460731398</v>
      </c>
      <c r="D32" s="1">
        <v>438617</v>
      </c>
      <c r="E32" s="1">
        <v>89.783617170411105</v>
      </c>
      <c r="F32" s="1">
        <v>429250</v>
      </c>
      <c r="G32" s="6">
        <v>98.269960487727005</v>
      </c>
      <c r="H32" s="1">
        <f t="shared" ref="H32:H35" si="18">+AVERAGE(B32,D32,F32)</f>
        <v>426461.66666666669</v>
      </c>
      <c r="I32">
        <f t="shared" ref="I32:I35" si="19">+AVERAGE(C32,E32,G32)</f>
        <v>95.859900372956517</v>
      </c>
      <c r="J32">
        <f t="shared" ref="J32:J35" si="20">+H32/I32</f>
        <v>4448.8014801544459</v>
      </c>
      <c r="N32">
        <f>+B32/C32</f>
        <v>4134.7737226233548</v>
      </c>
      <c r="O32">
        <f>+D32/E32</f>
        <v>4885.2676448476805</v>
      </c>
      <c r="P32">
        <f>+F32/G32</f>
        <v>4368.069325250307</v>
      </c>
    </row>
    <row r="33" spans="1:16" x14ac:dyDescent="0.25">
      <c r="A33">
        <v>20</v>
      </c>
      <c r="B33" s="2">
        <v>198162</v>
      </c>
      <c r="C33" s="1">
        <v>73.503817470278506</v>
      </c>
      <c r="D33" s="1">
        <v>250841</v>
      </c>
      <c r="E33" s="1">
        <v>62.015109243569803</v>
      </c>
      <c r="F33" s="1">
        <v>197906</v>
      </c>
      <c r="G33" s="6">
        <v>77.686581611400399</v>
      </c>
      <c r="H33" s="1">
        <f t="shared" si="18"/>
        <v>215636.33333333334</v>
      </c>
      <c r="I33">
        <f t="shared" si="19"/>
        <v>71.068502775082905</v>
      </c>
      <c r="J33">
        <f t="shared" si="20"/>
        <v>3034.2039710021427</v>
      </c>
      <c r="N33">
        <f>+B33/C33</f>
        <v>2695.941609837168</v>
      </c>
      <c r="O33">
        <f>+D33/E33</f>
        <v>4044.8368641067755</v>
      </c>
      <c r="P33">
        <f>+F33/G33</f>
        <v>2547.4927058826534</v>
      </c>
    </row>
    <row r="34" spans="1:16" x14ac:dyDescent="0.25">
      <c r="A34">
        <v>50</v>
      </c>
      <c r="B34" s="2">
        <v>104137</v>
      </c>
      <c r="C34" s="1">
        <v>51.510368490125899</v>
      </c>
      <c r="D34" s="1">
        <v>104898</v>
      </c>
      <c r="E34" s="1">
        <v>49.453013338614198</v>
      </c>
      <c r="F34" s="1">
        <v>103043</v>
      </c>
      <c r="G34" s="6">
        <v>55.104543467867103</v>
      </c>
      <c r="H34" s="1">
        <f t="shared" si="18"/>
        <v>104026</v>
      </c>
      <c r="I34">
        <f t="shared" si="19"/>
        <v>52.022641765535731</v>
      </c>
      <c r="J34">
        <f t="shared" si="20"/>
        <v>1999.6293242631089</v>
      </c>
      <c r="N34">
        <f>+B34/C34</f>
        <v>2021.6706471428597</v>
      </c>
      <c r="O34">
        <f>+D34/E34</f>
        <v>2121.1649790022584</v>
      </c>
      <c r="P34">
        <f>+F34/G34</f>
        <v>1869.9546991091045</v>
      </c>
    </row>
    <row r="35" spans="1:16" x14ac:dyDescent="0.25">
      <c r="A35">
        <v>100</v>
      </c>
      <c r="B35" s="2">
        <v>53943</v>
      </c>
      <c r="C35" s="1">
        <v>46.563975905533802</v>
      </c>
      <c r="D35" s="1">
        <v>54521</v>
      </c>
      <c r="E35" s="1">
        <v>43.168593017151501</v>
      </c>
      <c r="F35" s="1">
        <v>54536</v>
      </c>
      <c r="G35" s="6">
        <v>47.885236104484598</v>
      </c>
      <c r="H35" s="1">
        <f t="shared" si="18"/>
        <v>54333.333333333336</v>
      </c>
      <c r="I35">
        <f t="shared" si="19"/>
        <v>45.872601675723303</v>
      </c>
      <c r="J35">
        <f t="shared" si="20"/>
        <v>1184.439760304409</v>
      </c>
      <c r="N35">
        <f>+B35/C35</f>
        <v>1158.4706621581524</v>
      </c>
      <c r="O35">
        <f>+D35/E35</f>
        <v>1262.9783875128389</v>
      </c>
      <c r="P35">
        <f>+F35/G35</f>
        <v>1138.8896544438785</v>
      </c>
    </row>
    <row r="36" spans="1:16" x14ac:dyDescent="0.25">
      <c r="A36" t="s">
        <v>10</v>
      </c>
      <c r="B36" s="2"/>
      <c r="C36" s="1"/>
      <c r="D36" s="1"/>
      <c r="E36" s="1"/>
      <c r="F36" s="1"/>
      <c r="G36" s="6"/>
    </row>
    <row r="37" spans="1:16" x14ac:dyDescent="0.25">
      <c r="A37">
        <v>1</v>
      </c>
      <c r="B37" s="2">
        <v>2141192</v>
      </c>
      <c r="C37" s="1">
        <v>172.236126690986</v>
      </c>
      <c r="D37" s="1">
        <v>2156279</v>
      </c>
      <c r="E37" s="1">
        <v>170.47753188165299</v>
      </c>
      <c r="F37" s="1">
        <v>2161780</v>
      </c>
      <c r="G37" s="6">
        <v>173.224063709494</v>
      </c>
      <c r="H37" s="1">
        <f>+AVERAGE(B37,D37,F37)</f>
        <v>2153083.6666666665</v>
      </c>
      <c r="I37">
        <f>+AVERAGE(C37,E37,G37)</f>
        <v>171.97924076071101</v>
      </c>
      <c r="J37">
        <f t="shared" ref="J37:J41" si="21">+H37/I37</f>
        <v>12519.439306412747</v>
      </c>
      <c r="N37">
        <f t="shared" ref="N37:N41" si="22">+B37/C37</f>
        <v>12431.724058922764</v>
      </c>
      <c r="O37">
        <f t="shared" ref="O37:O41" si="23">+D37/E37</f>
        <v>12648.464441032076</v>
      </c>
      <c r="P37">
        <f t="shared" ref="P37:P41" si="24">+F37/G37</f>
        <v>12479.674900280716</v>
      </c>
    </row>
    <row r="38" spans="1:16" x14ac:dyDescent="0.25">
      <c r="A38">
        <v>10</v>
      </c>
      <c r="B38" s="2">
        <v>348086</v>
      </c>
      <c r="C38" s="1">
        <v>105.717991019482</v>
      </c>
      <c r="D38" s="1">
        <v>439242</v>
      </c>
      <c r="E38" s="1">
        <v>85.245644694543401</v>
      </c>
      <c r="F38" s="1">
        <v>370329</v>
      </c>
      <c r="G38" s="6">
        <v>104.737602456472</v>
      </c>
      <c r="H38" s="1">
        <f t="shared" ref="H38:H41" si="25">+AVERAGE(B38,D38,F38)</f>
        <v>385885.66666666669</v>
      </c>
      <c r="I38">
        <f t="shared" ref="I38:I41" si="26">+AVERAGE(C38,E38,G38)</f>
        <v>98.567079390165802</v>
      </c>
      <c r="J38">
        <f t="shared" si="21"/>
        <v>3914.9548617463361</v>
      </c>
      <c r="N38">
        <f t="shared" si="22"/>
        <v>3292.5899995191335</v>
      </c>
      <c r="O38">
        <f t="shared" si="23"/>
        <v>5152.6620694102867</v>
      </c>
      <c r="P38">
        <f t="shared" si="24"/>
        <v>3535.7788541503551</v>
      </c>
    </row>
    <row r="39" spans="1:16" x14ac:dyDescent="0.25">
      <c r="A39">
        <v>20</v>
      </c>
      <c r="B39" s="2">
        <v>201513</v>
      </c>
      <c r="C39" s="1">
        <v>74.612645693472501</v>
      </c>
      <c r="D39" s="1">
        <v>249995</v>
      </c>
      <c r="E39" s="1">
        <v>60.510887709911898</v>
      </c>
      <c r="F39" s="1">
        <v>235669</v>
      </c>
      <c r="G39" s="6">
        <v>61.817523048259297</v>
      </c>
      <c r="H39" s="1">
        <f t="shared" si="25"/>
        <v>229059</v>
      </c>
      <c r="I39">
        <f t="shared" si="26"/>
        <v>65.647018817214558</v>
      </c>
      <c r="J39">
        <f t="shared" si="21"/>
        <v>3489.2521264032489</v>
      </c>
      <c r="N39">
        <f t="shared" si="22"/>
        <v>2700.7888291197451</v>
      </c>
      <c r="O39">
        <f t="shared" si="23"/>
        <v>4131.405263767927</v>
      </c>
      <c r="P39">
        <f t="shared" si="24"/>
        <v>3812.3332734638925</v>
      </c>
    </row>
    <row r="40" spans="1:16" x14ac:dyDescent="0.25">
      <c r="A40">
        <v>50</v>
      </c>
      <c r="B40" s="2">
        <v>102374</v>
      </c>
      <c r="C40" s="1">
        <v>56.257342752767698</v>
      </c>
      <c r="D40" s="1">
        <v>103139</v>
      </c>
      <c r="E40" s="1">
        <v>51.7115120671223</v>
      </c>
      <c r="F40" s="1">
        <v>106833</v>
      </c>
      <c r="G40" s="6">
        <v>47.498042259248898</v>
      </c>
      <c r="H40" s="1">
        <f t="shared" si="25"/>
        <v>104115.33333333333</v>
      </c>
      <c r="I40">
        <f t="shared" si="26"/>
        <v>51.822299026379632</v>
      </c>
      <c r="J40">
        <f t="shared" si="21"/>
        <v>2009.083643323783</v>
      </c>
      <c r="N40">
        <f t="shared" si="22"/>
        <v>1819.7446767064641</v>
      </c>
      <c r="O40">
        <f t="shared" si="23"/>
        <v>1994.5075260248448</v>
      </c>
      <c r="P40">
        <f t="shared" si="24"/>
        <v>2249.2084919394188</v>
      </c>
    </row>
    <row r="41" spans="1:16" x14ac:dyDescent="0.25">
      <c r="A41">
        <v>100</v>
      </c>
      <c r="B41" s="7">
        <v>53141</v>
      </c>
      <c r="C41" s="8">
        <v>49.668870149296701</v>
      </c>
      <c r="D41" s="8">
        <v>53686</v>
      </c>
      <c r="E41" s="8">
        <v>46.190989348106001</v>
      </c>
      <c r="F41" s="8">
        <v>55381</v>
      </c>
      <c r="G41" s="9">
        <v>43.181608940940301</v>
      </c>
      <c r="H41" s="1">
        <f t="shared" si="25"/>
        <v>54069.333333333336</v>
      </c>
      <c r="I41">
        <f t="shared" si="26"/>
        <v>46.347156146114337</v>
      </c>
      <c r="J41">
        <f t="shared" si="21"/>
        <v>1166.6159874593818</v>
      </c>
      <c r="N41">
        <f t="shared" si="22"/>
        <v>1069.9055533227679</v>
      </c>
      <c r="O41">
        <f t="shared" si="23"/>
        <v>1162.2613145479493</v>
      </c>
      <c r="P41">
        <f t="shared" si="24"/>
        <v>1282.5135829409428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F1C5-6B84-4A5F-B461-069FC48E60D1}">
  <sheetPr>
    <tabColor theme="3" tint="0.749992370372631"/>
  </sheetPr>
  <dimension ref="A1:P41"/>
  <sheetViews>
    <sheetView topLeftCell="A4" workbookViewId="0">
      <selection activeCell="N5" sqref="N5:P41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6" x14ac:dyDescent="0.25">
      <c r="A1" t="s">
        <v>11</v>
      </c>
    </row>
    <row r="2" spans="1:16" x14ac:dyDescent="0.25">
      <c r="A2" t="s">
        <v>0</v>
      </c>
    </row>
    <row r="3" spans="1:16" x14ac:dyDescent="0.25">
      <c r="B3" t="s">
        <v>2</v>
      </c>
      <c r="D3" t="s">
        <v>3</v>
      </c>
      <c r="F3" t="s">
        <v>4</v>
      </c>
      <c r="N3" t="s">
        <v>30</v>
      </c>
    </row>
    <row r="4" spans="1:16" x14ac:dyDescent="0.25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  <c r="N4" t="s">
        <v>2</v>
      </c>
      <c r="O4" t="s">
        <v>3</v>
      </c>
      <c r="P4" t="s">
        <v>4</v>
      </c>
    </row>
    <row r="5" spans="1:16" x14ac:dyDescent="0.25">
      <c r="A5">
        <v>1</v>
      </c>
      <c r="B5" s="3">
        <v>4612</v>
      </c>
      <c r="C5" s="4">
        <v>7.9915581429377198</v>
      </c>
      <c r="D5" s="4">
        <v>4622</v>
      </c>
      <c r="E5" s="4">
        <v>7.29173045582138</v>
      </c>
      <c r="F5" s="4">
        <v>4736</v>
      </c>
      <c r="G5" s="5">
        <v>7.4841182607924504</v>
      </c>
      <c r="H5" s="1">
        <f>+AVERAGE(B5,D5,F5)</f>
        <v>4656.666666666667</v>
      </c>
      <c r="I5">
        <f>+AVERAGE(C5,E5,G5)</f>
        <v>7.5891356198505164</v>
      </c>
      <c r="J5">
        <f>+H5/I5</f>
        <v>613.59644891395283</v>
      </c>
      <c r="N5">
        <f>+B5/C5</f>
        <v>577.10898394397657</v>
      </c>
      <c r="O5">
        <f>+D5/E5</f>
        <v>633.86874048669881</v>
      </c>
      <c r="P5">
        <f>+F5/G5</f>
        <v>632.80667607977273</v>
      </c>
    </row>
    <row r="6" spans="1:16" x14ac:dyDescent="0.25">
      <c r="A6">
        <v>10</v>
      </c>
      <c r="B6" s="2">
        <v>585</v>
      </c>
      <c r="C6" s="1">
        <v>3.6086345576914001</v>
      </c>
      <c r="D6" s="1">
        <v>561</v>
      </c>
      <c r="E6" s="1">
        <v>3.39219794981181</v>
      </c>
      <c r="F6" s="1">
        <v>572</v>
      </c>
      <c r="G6" s="6">
        <v>3.6597130424343001</v>
      </c>
      <c r="H6" s="1">
        <f t="shared" ref="H6:I9" si="0">+AVERAGE(B6,D6,F6)</f>
        <v>572.66666666666663</v>
      </c>
      <c r="I6">
        <f t="shared" si="0"/>
        <v>3.5535151833125034</v>
      </c>
      <c r="J6">
        <f t="shared" ref="J6:J9" si="1">+H6/I6</f>
        <v>161.15497954136788</v>
      </c>
      <c r="N6">
        <f t="shared" ref="N6:N9" si="2">+B6/C6</f>
        <v>162.11117824417497</v>
      </c>
      <c r="O6">
        <f t="shared" ref="O6:O9" si="3">+D6/E6</f>
        <v>165.37949975210697</v>
      </c>
      <c r="P6">
        <f t="shared" ref="P6:P9" si="4">+F6/G6</f>
        <v>156.29640722309955</v>
      </c>
    </row>
    <row r="7" spans="1:16" x14ac:dyDescent="0.25">
      <c r="A7">
        <v>20</v>
      </c>
      <c r="B7" s="2">
        <v>295</v>
      </c>
      <c r="C7" s="1">
        <v>3.2618162770522701</v>
      </c>
      <c r="D7" s="1">
        <v>283</v>
      </c>
      <c r="E7" s="1">
        <v>3.1035074928076898</v>
      </c>
      <c r="F7" s="1">
        <v>293</v>
      </c>
      <c r="G7" s="6">
        <v>3.2414469969225999</v>
      </c>
      <c r="H7" s="1">
        <f t="shared" si="0"/>
        <v>290.33333333333331</v>
      </c>
      <c r="I7">
        <f t="shared" si="0"/>
        <v>3.2022569222608532</v>
      </c>
      <c r="J7">
        <f t="shared" si="1"/>
        <v>90.665221555162589</v>
      </c>
      <c r="N7">
        <f t="shared" si="2"/>
        <v>90.440409558135471</v>
      </c>
      <c r="O7">
        <f t="shared" si="3"/>
        <v>91.187148945458091</v>
      </c>
      <c r="P7">
        <f t="shared" si="4"/>
        <v>90.39172945853241</v>
      </c>
    </row>
    <row r="8" spans="1:16" x14ac:dyDescent="0.25">
      <c r="A8">
        <v>50</v>
      </c>
      <c r="B8" s="2">
        <v>120</v>
      </c>
      <c r="C8" s="1">
        <v>2.52082753693684</v>
      </c>
      <c r="D8" s="1">
        <v>115</v>
      </c>
      <c r="E8" s="1">
        <v>2.4381033778190599</v>
      </c>
      <c r="F8" s="1">
        <v>120</v>
      </c>
      <c r="G8" s="6">
        <v>2.5442100139334798</v>
      </c>
      <c r="H8" s="1">
        <f t="shared" si="0"/>
        <v>118.33333333333333</v>
      </c>
      <c r="I8">
        <f t="shared" si="0"/>
        <v>2.5010469762297931</v>
      </c>
      <c r="J8">
        <f t="shared" si="1"/>
        <v>47.313518881486615</v>
      </c>
      <c r="N8">
        <f t="shared" si="2"/>
        <v>47.603415244272078</v>
      </c>
      <c r="O8">
        <f t="shared" si="3"/>
        <v>47.167811277498075</v>
      </c>
      <c r="P8">
        <f t="shared" si="4"/>
        <v>47.165917649413622</v>
      </c>
    </row>
    <row r="9" spans="1:16" x14ac:dyDescent="0.25">
      <c r="A9">
        <v>100</v>
      </c>
      <c r="B9" s="2">
        <v>61</v>
      </c>
      <c r="C9" s="1">
        <v>2.2864957912824999</v>
      </c>
      <c r="D9" s="1">
        <v>59</v>
      </c>
      <c r="E9" s="1">
        <v>2.13881195476278</v>
      </c>
      <c r="F9" s="1">
        <v>61</v>
      </c>
      <c r="G9" s="6">
        <v>2.2281069648452099</v>
      </c>
      <c r="H9" s="1">
        <f t="shared" si="0"/>
        <v>60.333333333333336</v>
      </c>
      <c r="I9">
        <f t="shared" si="0"/>
        <v>2.2178049036301632</v>
      </c>
      <c r="J9">
        <f t="shared" si="1"/>
        <v>27.204076081975515</v>
      </c>
      <c r="N9">
        <f t="shared" si="2"/>
        <v>26.678378430683654</v>
      </c>
      <c r="O9">
        <f t="shared" si="3"/>
        <v>27.585407809516294</v>
      </c>
      <c r="P9">
        <f t="shared" si="4"/>
        <v>27.377500704611712</v>
      </c>
    </row>
    <row r="10" spans="1:16" x14ac:dyDescent="0.25">
      <c r="A10" t="s">
        <v>10</v>
      </c>
      <c r="B10" s="2"/>
      <c r="C10" s="1"/>
      <c r="D10" s="1"/>
      <c r="E10" s="1"/>
      <c r="F10" s="1"/>
      <c r="G10" s="6"/>
    </row>
    <row r="11" spans="1:16" x14ac:dyDescent="0.25">
      <c r="A11">
        <v>1</v>
      </c>
      <c r="B11" s="2">
        <v>4349</v>
      </c>
      <c r="C11" s="1">
        <v>7.5308335336157999</v>
      </c>
      <c r="D11" s="1">
        <v>4246</v>
      </c>
      <c r="E11" s="1">
        <v>7.4147134148515699</v>
      </c>
      <c r="F11" s="1">
        <v>4313</v>
      </c>
      <c r="G11" s="6">
        <v>7.6171553499298099</v>
      </c>
      <c r="H11" s="1">
        <f>+AVERAGE(B11,D11,F11)</f>
        <v>4302.666666666667</v>
      </c>
      <c r="I11">
        <f>+AVERAGE(C11,E11,G11)</f>
        <v>7.5209007661323932</v>
      </c>
      <c r="J11">
        <f t="shared" ref="J11:J15" si="5">+H11/I11</f>
        <v>572.09459351493399</v>
      </c>
      <c r="N11">
        <f t="shared" ref="N11:N15" si="6">+B11/C11</f>
        <v>577.49251534868313</v>
      </c>
      <c r="O11">
        <f t="shared" ref="O11:O15" si="7">+D11/E11</f>
        <v>572.6451937434723</v>
      </c>
      <c r="P11">
        <f t="shared" ref="P11:P15" si="8">+F11/G11</f>
        <v>566.22187704754413</v>
      </c>
    </row>
    <row r="12" spans="1:16" x14ac:dyDescent="0.25">
      <c r="A12">
        <v>10</v>
      </c>
      <c r="B12" s="2">
        <v>554</v>
      </c>
      <c r="C12" s="1">
        <v>3.37447966937907</v>
      </c>
      <c r="D12" s="1">
        <v>537</v>
      </c>
      <c r="E12" s="1">
        <v>3.44284582242835</v>
      </c>
      <c r="F12" s="1">
        <v>559</v>
      </c>
      <c r="G12" s="6">
        <v>3.5506493824068399</v>
      </c>
      <c r="H12" s="1">
        <f t="shared" ref="H12:I15" si="9">+AVERAGE(B12,D12,F12)</f>
        <v>550</v>
      </c>
      <c r="I12">
        <f t="shared" si="9"/>
        <v>3.4559916247380866</v>
      </c>
      <c r="J12">
        <f t="shared" si="5"/>
        <v>159.14390418746513</v>
      </c>
      <c r="N12">
        <f t="shared" si="6"/>
        <v>164.17345910456774</v>
      </c>
      <c r="O12">
        <f t="shared" si="7"/>
        <v>155.97561659651566</v>
      </c>
      <c r="P12">
        <f t="shared" si="8"/>
        <v>157.4359898135244</v>
      </c>
    </row>
    <row r="13" spans="1:16" x14ac:dyDescent="0.25">
      <c r="A13">
        <v>20</v>
      </c>
      <c r="B13" s="2">
        <v>288</v>
      </c>
      <c r="C13" s="1">
        <v>3.2667011306621099</v>
      </c>
      <c r="D13" s="1">
        <v>278</v>
      </c>
      <c r="E13" s="1">
        <v>3.0146281359484401</v>
      </c>
      <c r="F13" s="1">
        <v>284</v>
      </c>
      <c r="G13" s="6">
        <v>3.1175976236117999</v>
      </c>
      <c r="H13" s="1">
        <f t="shared" si="9"/>
        <v>283.33333333333331</v>
      </c>
      <c r="I13">
        <f t="shared" si="9"/>
        <v>3.1329756300741169</v>
      </c>
      <c r="J13">
        <f t="shared" si="5"/>
        <v>90.435856127814972</v>
      </c>
      <c r="N13">
        <f t="shared" si="6"/>
        <v>88.162335175617017</v>
      </c>
      <c r="O13">
        <f t="shared" si="7"/>
        <v>92.217012335598625</v>
      </c>
      <c r="P13">
        <f t="shared" si="8"/>
        <v>91.09578408998793</v>
      </c>
    </row>
    <row r="14" spans="1:16" x14ac:dyDescent="0.25">
      <c r="A14">
        <v>50</v>
      </c>
      <c r="B14" s="2">
        <v>118</v>
      </c>
      <c r="C14" s="1">
        <v>2.5032007867703201</v>
      </c>
      <c r="D14" s="1">
        <v>114</v>
      </c>
      <c r="E14" s="1">
        <v>2.4757441212423101</v>
      </c>
      <c r="F14" s="1">
        <v>119</v>
      </c>
      <c r="G14" s="6">
        <v>2.55332104105036</v>
      </c>
      <c r="H14" s="1">
        <f t="shared" si="9"/>
        <v>117</v>
      </c>
      <c r="I14">
        <f t="shared" si="9"/>
        <v>2.5107553163543304</v>
      </c>
      <c r="J14">
        <f t="shared" si="5"/>
        <v>46.599522955461254</v>
      </c>
      <c r="N14">
        <f t="shared" si="6"/>
        <v>47.139646417355905</v>
      </c>
      <c r="O14">
        <f t="shared" si="7"/>
        <v>46.046761869233741</v>
      </c>
      <c r="P14">
        <f t="shared" si="8"/>
        <v>46.605968496247911</v>
      </c>
    </row>
    <row r="15" spans="1:16" x14ac:dyDescent="0.25">
      <c r="A15">
        <v>100</v>
      </c>
      <c r="B15" s="2">
        <v>59</v>
      </c>
      <c r="C15" s="1">
        <v>2.2808734580175898</v>
      </c>
      <c r="D15" s="1">
        <v>58</v>
      </c>
      <c r="E15" s="1">
        <v>2.23843766760546</v>
      </c>
      <c r="F15" s="1">
        <v>61</v>
      </c>
      <c r="G15" s="6">
        <v>2.32069408090319</v>
      </c>
      <c r="H15" s="1">
        <f t="shared" si="9"/>
        <v>59.333333333333336</v>
      </c>
      <c r="I15">
        <f t="shared" si="9"/>
        <v>2.2800017355087463</v>
      </c>
      <c r="J15">
        <f t="shared" si="5"/>
        <v>26.023372004185795</v>
      </c>
      <c r="N15">
        <f t="shared" si="6"/>
        <v>25.867283339462229</v>
      </c>
      <c r="O15">
        <f t="shared" si="7"/>
        <v>25.910929233979857</v>
      </c>
      <c r="P15">
        <f t="shared" si="8"/>
        <v>26.285239619458778</v>
      </c>
    </row>
    <row r="16" spans="1:16" x14ac:dyDescent="0.25">
      <c r="A16" t="s">
        <v>1</v>
      </c>
      <c r="B16" s="2"/>
      <c r="C16" s="1"/>
      <c r="D16" s="1"/>
      <c r="E16" s="1"/>
      <c r="F16" s="1"/>
      <c r="G16" s="6"/>
    </row>
    <row r="17" spans="1:16" x14ac:dyDescent="0.25">
      <c r="A17" t="s">
        <v>0</v>
      </c>
      <c r="B17" s="2"/>
      <c r="C17" s="1"/>
      <c r="D17" s="1"/>
      <c r="E17" s="1"/>
      <c r="F17" s="1"/>
      <c r="G17" s="6"/>
    </row>
    <row r="18" spans="1:16" x14ac:dyDescent="0.25">
      <c r="A18">
        <v>1</v>
      </c>
      <c r="B18" s="2">
        <v>9450</v>
      </c>
      <c r="C18" s="1">
        <v>13.266310972045099</v>
      </c>
      <c r="D18" s="1">
        <v>9396</v>
      </c>
      <c r="E18" s="1">
        <v>14.442062321002499</v>
      </c>
      <c r="F18" s="1">
        <v>9421</v>
      </c>
      <c r="G18" s="6">
        <v>13.5064112073741</v>
      </c>
      <c r="H18" s="1">
        <f>+AVERAGE(B18,D18,F18)</f>
        <v>9422.3333333333339</v>
      </c>
      <c r="I18">
        <f>+AVERAGE(C18,E18,G18)</f>
        <v>13.738261500140567</v>
      </c>
      <c r="J18">
        <f>+H18/I18</f>
        <v>685.8461191204525</v>
      </c>
      <c r="N18">
        <f>+B18/C18</f>
        <v>712.33065619471256</v>
      </c>
      <c r="O18">
        <f>+D18/E18</f>
        <v>650.59960213132319</v>
      </c>
      <c r="P18">
        <f>+F18/G18</f>
        <v>697.52059635622629</v>
      </c>
    </row>
    <row r="19" spans="1:16" x14ac:dyDescent="0.25">
      <c r="A19">
        <v>10</v>
      </c>
      <c r="B19" s="2">
        <v>1130</v>
      </c>
      <c r="C19" s="1">
        <v>7.1400454606628001</v>
      </c>
      <c r="D19" s="1">
        <v>1125</v>
      </c>
      <c r="E19" s="1">
        <v>6.9520087608834702</v>
      </c>
      <c r="F19" s="1">
        <v>1124</v>
      </c>
      <c r="G19" s="6">
        <v>7.1312821670435298</v>
      </c>
      <c r="H19" s="1">
        <f t="shared" ref="H19:I22" si="10">+AVERAGE(B19,D19,F19)</f>
        <v>1126.3333333333333</v>
      </c>
      <c r="I19">
        <f t="shared" si="10"/>
        <v>7.0744454628632667</v>
      </c>
      <c r="J19">
        <f t="shared" ref="J19:J22" si="11">+H19/I19</f>
        <v>159.21153668452595</v>
      </c>
      <c r="N19">
        <f>+B19/C19</f>
        <v>158.26229765981122</v>
      </c>
      <c r="O19">
        <f>+D19/E19</f>
        <v>161.82373162847304</v>
      </c>
      <c r="P19">
        <f>+F19/G19</f>
        <v>157.61541524670665</v>
      </c>
    </row>
    <row r="20" spans="1:16" x14ac:dyDescent="0.25">
      <c r="A20">
        <v>20</v>
      </c>
      <c r="B20" s="2">
        <v>566</v>
      </c>
      <c r="C20" s="1">
        <v>6.4352749318350098</v>
      </c>
      <c r="D20" s="1">
        <v>566</v>
      </c>
      <c r="E20" s="1">
        <v>6.5058073371183101</v>
      </c>
      <c r="F20" s="1">
        <v>569</v>
      </c>
      <c r="G20" s="6">
        <v>6.3917853293241897</v>
      </c>
      <c r="H20" s="1">
        <f t="shared" si="10"/>
        <v>567</v>
      </c>
      <c r="I20">
        <f t="shared" si="10"/>
        <v>6.4442891994258362</v>
      </c>
      <c r="J20">
        <f t="shared" si="11"/>
        <v>87.984878153903722</v>
      </c>
      <c r="N20">
        <f>+B20/C20</f>
        <v>87.952730224473228</v>
      </c>
      <c r="O20">
        <f>+D20/E20</f>
        <v>86.999194822560597</v>
      </c>
      <c r="P20">
        <f>+F20/G20</f>
        <v>89.020511591580785</v>
      </c>
    </row>
    <row r="21" spans="1:16" x14ac:dyDescent="0.25">
      <c r="A21">
        <v>50</v>
      </c>
      <c r="B21" s="2">
        <v>232</v>
      </c>
      <c r="C21" s="1">
        <v>4.9781451319577101</v>
      </c>
      <c r="D21" s="1">
        <v>232</v>
      </c>
      <c r="E21" s="1">
        <v>4.9338064604671601</v>
      </c>
      <c r="F21" s="1">
        <v>233</v>
      </c>
      <c r="G21" s="6">
        <v>5.0391350807622004</v>
      </c>
      <c r="H21" s="1">
        <f t="shared" si="10"/>
        <v>232.33333333333334</v>
      </c>
      <c r="I21">
        <f t="shared" si="10"/>
        <v>4.9836955577290238</v>
      </c>
      <c r="J21">
        <f t="shared" si="11"/>
        <v>46.618684998327481</v>
      </c>
      <c r="N21">
        <f>+B21/C21</f>
        <v>46.603703558309768</v>
      </c>
      <c r="O21">
        <f>+D21/E21</f>
        <v>47.022517372526394</v>
      </c>
      <c r="P21">
        <f>+F21/G21</f>
        <v>46.238093693800586</v>
      </c>
    </row>
    <row r="22" spans="1:16" x14ac:dyDescent="0.25">
      <c r="A22">
        <v>100</v>
      </c>
      <c r="B22" s="2">
        <v>118</v>
      </c>
      <c r="C22" s="1">
        <v>4.4794329620199198</v>
      </c>
      <c r="D22" s="1">
        <v>117</v>
      </c>
      <c r="E22" s="1">
        <v>4.79701275483239</v>
      </c>
      <c r="F22" s="1">
        <v>118</v>
      </c>
      <c r="G22" s="6">
        <v>4.6765456605935398</v>
      </c>
      <c r="H22" s="1">
        <f t="shared" si="10"/>
        <v>117.66666666666667</v>
      </c>
      <c r="I22">
        <f t="shared" si="10"/>
        <v>4.6509971258152829</v>
      </c>
      <c r="J22">
        <f t="shared" si="11"/>
        <v>25.299234440193434</v>
      </c>
      <c r="N22">
        <f>+B22/C22</f>
        <v>26.342619925444765</v>
      </c>
      <c r="O22">
        <f>+D22/E22</f>
        <v>24.390179050938972</v>
      </c>
      <c r="P22">
        <f>+F22/G22</f>
        <v>25.232299343148853</v>
      </c>
    </row>
    <row r="23" spans="1:16" x14ac:dyDescent="0.25">
      <c r="A23" t="s">
        <v>10</v>
      </c>
      <c r="B23" s="2"/>
      <c r="C23" s="1"/>
      <c r="D23" s="1"/>
      <c r="E23" s="1"/>
      <c r="F23" s="1"/>
      <c r="G23" s="6"/>
    </row>
    <row r="24" spans="1:16" x14ac:dyDescent="0.25">
      <c r="A24">
        <v>1</v>
      </c>
      <c r="B24" s="2">
        <v>8351</v>
      </c>
      <c r="C24" s="1">
        <v>15.0514044717419</v>
      </c>
      <c r="D24" s="1">
        <v>8421</v>
      </c>
      <c r="E24" s="1">
        <v>15.143489189562301</v>
      </c>
      <c r="F24" s="1">
        <v>8322</v>
      </c>
      <c r="G24" s="6">
        <v>15.655629107379299</v>
      </c>
      <c r="H24" s="1">
        <f>+AVERAGE(B24,D24,F24)</f>
        <v>8364.6666666666661</v>
      </c>
      <c r="I24">
        <f>+AVERAGE(C24,E24,G24)</f>
        <v>15.283507589561166</v>
      </c>
      <c r="J24">
        <f t="shared" ref="J24:J28" si="12">+H24/I24</f>
        <v>547.3001938625556</v>
      </c>
      <c r="N24">
        <f>+B24/C24</f>
        <v>554.83194380155658</v>
      </c>
      <c r="O24">
        <f>+D24/E24</f>
        <v>556.08056337532844</v>
      </c>
      <c r="P24">
        <f>+F24/G24</f>
        <v>531.56599092382783</v>
      </c>
    </row>
    <row r="25" spans="1:16" x14ac:dyDescent="0.25">
      <c r="A25">
        <v>10</v>
      </c>
      <c r="B25" s="2">
        <v>1075</v>
      </c>
      <c r="C25" s="1">
        <v>6.9487836631014899</v>
      </c>
      <c r="D25" s="1">
        <v>1080</v>
      </c>
      <c r="E25" s="1">
        <v>7.5051762555958703</v>
      </c>
      <c r="F25" s="1">
        <v>1095</v>
      </c>
      <c r="G25" s="6">
        <v>6.8081352262524799</v>
      </c>
      <c r="H25" s="1">
        <f t="shared" ref="H25:I28" si="13">+AVERAGE(B25,D25,F25)</f>
        <v>1083.3333333333333</v>
      </c>
      <c r="I25">
        <f t="shared" si="13"/>
        <v>7.0873650483166131</v>
      </c>
      <c r="J25">
        <f t="shared" si="12"/>
        <v>152.85417442842822</v>
      </c>
      <c r="N25">
        <f>+B25/C25</f>
        <v>154.7033340105726</v>
      </c>
      <c r="O25">
        <f>+D25/E25</f>
        <v>143.90068443692451</v>
      </c>
      <c r="P25">
        <f>+F25/G25</f>
        <v>160.83699333374432</v>
      </c>
    </row>
    <row r="26" spans="1:16" x14ac:dyDescent="0.25">
      <c r="A26">
        <v>20</v>
      </c>
      <c r="B26" s="2">
        <v>556</v>
      </c>
      <c r="C26" s="1">
        <v>6.1212428972357804</v>
      </c>
      <c r="D26" s="1">
        <v>559</v>
      </c>
      <c r="E26" s="1">
        <v>6.3854486146010396</v>
      </c>
      <c r="F26" s="1">
        <v>565</v>
      </c>
      <c r="G26" s="6">
        <v>6.1429445033427301</v>
      </c>
      <c r="H26" s="1">
        <f t="shared" si="13"/>
        <v>560</v>
      </c>
      <c r="I26">
        <f t="shared" si="13"/>
        <v>6.2165453383931828</v>
      </c>
      <c r="J26">
        <f t="shared" si="12"/>
        <v>90.082187053548552</v>
      </c>
      <c r="N26">
        <f>+B26/C26</f>
        <v>90.831226490142626</v>
      </c>
      <c r="O26">
        <f>+D26/E26</f>
        <v>87.542792016489528</v>
      </c>
      <c r="P26">
        <f>+F26/G26</f>
        <v>91.975436159735921</v>
      </c>
    </row>
    <row r="27" spans="1:16" x14ac:dyDescent="0.25">
      <c r="A27">
        <v>50</v>
      </c>
      <c r="B27" s="2">
        <v>231</v>
      </c>
      <c r="C27" s="1">
        <v>4.9970242865383598</v>
      </c>
      <c r="D27" s="1">
        <v>232</v>
      </c>
      <c r="E27" s="1">
        <v>4.9702597439754701</v>
      </c>
      <c r="F27" s="1">
        <v>233</v>
      </c>
      <c r="G27" s="6">
        <v>4.9223102174000797</v>
      </c>
      <c r="H27" s="1">
        <f t="shared" si="13"/>
        <v>232</v>
      </c>
      <c r="I27">
        <f t="shared" si="13"/>
        <v>4.9631980826379705</v>
      </c>
      <c r="J27">
        <f t="shared" si="12"/>
        <v>46.744054163699744</v>
      </c>
      <c r="N27">
        <f>+B27/C27</f>
        <v>46.227511965931029</v>
      </c>
      <c r="O27">
        <f>+D27/E27</f>
        <v>46.677640998784995</v>
      </c>
      <c r="P27">
        <f>+F27/G27</f>
        <v>47.335496892568571</v>
      </c>
    </row>
    <row r="28" spans="1:16" x14ac:dyDescent="0.25">
      <c r="A28">
        <v>100</v>
      </c>
      <c r="B28" s="2">
        <v>117</v>
      </c>
      <c r="C28" s="1">
        <v>4.7183135472005198</v>
      </c>
      <c r="D28" s="1">
        <v>117</v>
      </c>
      <c r="E28" s="1">
        <v>4.9614406197797498</v>
      </c>
      <c r="F28" s="1">
        <v>120</v>
      </c>
      <c r="G28" s="6">
        <v>3.89918471360579</v>
      </c>
      <c r="H28" s="1">
        <f t="shared" si="13"/>
        <v>118</v>
      </c>
      <c r="I28">
        <f t="shared" si="13"/>
        <v>4.5263129601953533</v>
      </c>
      <c r="J28">
        <f t="shared" si="12"/>
        <v>26.069783737381513</v>
      </c>
      <c r="N28">
        <f>+B28/C28</f>
        <v>24.796995542913567</v>
      </c>
      <c r="O28">
        <f>+D28/E28</f>
        <v>23.58186038417082</v>
      </c>
      <c r="P28">
        <f>+F28/G28</f>
        <v>30.775664353953989</v>
      </c>
    </row>
    <row r="29" spans="1:16" x14ac:dyDescent="0.25">
      <c r="A29" t="s">
        <v>12</v>
      </c>
      <c r="B29" s="2"/>
      <c r="C29" s="1"/>
      <c r="D29" s="1"/>
      <c r="E29" s="1"/>
      <c r="F29" s="1"/>
      <c r="G29" s="6"/>
    </row>
    <row r="30" spans="1:16" x14ac:dyDescent="0.25">
      <c r="A30" t="s">
        <v>0</v>
      </c>
      <c r="B30" s="2"/>
      <c r="C30" s="1"/>
      <c r="D30" s="1"/>
      <c r="E30" s="1"/>
      <c r="F30" s="1"/>
      <c r="G30" s="6"/>
    </row>
    <row r="31" spans="1:16" x14ac:dyDescent="0.25">
      <c r="A31">
        <v>1</v>
      </c>
      <c r="B31" s="2">
        <v>46416</v>
      </c>
      <c r="C31" s="1">
        <v>74.665080364211406</v>
      </c>
      <c r="D31" s="1">
        <v>45906</v>
      </c>
      <c r="E31" s="1">
        <v>74.9468191552441</v>
      </c>
      <c r="F31" s="1">
        <v>45507</v>
      </c>
      <c r="G31" s="6">
        <v>78.328462540171998</v>
      </c>
      <c r="H31" s="1">
        <f>+AVERAGE(B31,D31,F31)</f>
        <v>45943</v>
      </c>
      <c r="I31">
        <f>+AVERAGE(C31,E31,G31)</f>
        <v>75.980120686542492</v>
      </c>
      <c r="J31">
        <f>+H31/I31</f>
        <v>604.67132172030585</v>
      </c>
      <c r="N31">
        <f>+B31/C31</f>
        <v>621.65606430189018</v>
      </c>
      <c r="O31">
        <f>+D31/E31</f>
        <v>612.51432038644316</v>
      </c>
      <c r="P31">
        <f>+F31/G31</f>
        <v>580.97655085035035</v>
      </c>
    </row>
    <row r="32" spans="1:16" x14ac:dyDescent="0.25">
      <c r="A32">
        <v>10</v>
      </c>
      <c r="B32" s="2">
        <v>5522</v>
      </c>
      <c r="C32" s="1">
        <v>36.850015454343499</v>
      </c>
      <c r="D32" s="1">
        <v>5492</v>
      </c>
      <c r="E32" s="1">
        <v>37.114497020374898</v>
      </c>
      <c r="F32" s="1">
        <v>5507</v>
      </c>
      <c r="G32" s="6">
        <v>38.137313136365201</v>
      </c>
      <c r="H32" s="1">
        <f t="shared" ref="H32:I35" si="14">+AVERAGE(B32,D32,F32)</f>
        <v>5507</v>
      </c>
      <c r="I32">
        <f t="shared" si="14"/>
        <v>37.367275203694533</v>
      </c>
      <c r="J32">
        <f t="shared" ref="J32:J35" si="15">+H32/I32</f>
        <v>147.37494157603223</v>
      </c>
      <c r="N32">
        <f>+B32/C32</f>
        <v>149.85068342350243</v>
      </c>
      <c r="O32">
        <f>+D32/E32</f>
        <v>147.97452318928191</v>
      </c>
      <c r="P32">
        <f>+F32/G32</f>
        <v>144.3992653679866</v>
      </c>
    </row>
    <row r="33" spans="1:16" x14ac:dyDescent="0.25">
      <c r="A33">
        <v>20</v>
      </c>
      <c r="B33" s="2">
        <v>2904</v>
      </c>
      <c r="C33" s="1">
        <v>23.269657873897799</v>
      </c>
      <c r="D33" s="1">
        <v>2804</v>
      </c>
      <c r="E33" s="1">
        <v>32.313101029139901</v>
      </c>
      <c r="F33" s="1">
        <v>2822</v>
      </c>
      <c r="G33" s="6">
        <v>32.6913206526078</v>
      </c>
      <c r="H33" s="1">
        <f t="shared" si="14"/>
        <v>2843.3333333333335</v>
      </c>
      <c r="I33">
        <f t="shared" si="14"/>
        <v>29.424693185215165</v>
      </c>
      <c r="J33">
        <f t="shared" si="15"/>
        <v>96.630857471846284</v>
      </c>
      <c r="N33">
        <f>+B33/C33</f>
        <v>124.79770934911316</v>
      </c>
      <c r="O33">
        <f>+D33/E33</f>
        <v>86.775948785335004</v>
      </c>
      <c r="P33">
        <f>+F33/G33</f>
        <v>86.32260623508607</v>
      </c>
    </row>
    <row r="34" spans="1:16" x14ac:dyDescent="0.25">
      <c r="A34">
        <v>50</v>
      </c>
      <c r="B34" s="2">
        <v>1162</v>
      </c>
      <c r="C34" s="1">
        <v>22.705471576773501</v>
      </c>
      <c r="D34" s="1">
        <v>1145</v>
      </c>
      <c r="E34" s="1">
        <v>26.396044667460899</v>
      </c>
      <c r="F34" s="1">
        <v>1157</v>
      </c>
      <c r="G34" s="6">
        <v>25.611399187124299</v>
      </c>
      <c r="H34" s="1">
        <f t="shared" si="14"/>
        <v>1154.6666666666667</v>
      </c>
      <c r="I34">
        <f t="shared" si="14"/>
        <v>24.904305143786235</v>
      </c>
      <c r="J34">
        <f t="shared" si="15"/>
        <v>46.364139051466871</v>
      </c>
      <c r="N34">
        <f>+B34/C34</f>
        <v>51.177091657002386</v>
      </c>
      <c r="O34">
        <f>+D34/E34</f>
        <v>43.377711108796227</v>
      </c>
      <c r="P34">
        <f>+F34/G34</f>
        <v>45.175196854596777</v>
      </c>
    </row>
    <row r="35" spans="1:16" x14ac:dyDescent="0.25">
      <c r="A35">
        <v>100</v>
      </c>
      <c r="B35" s="2">
        <v>577</v>
      </c>
      <c r="C35" s="1">
        <v>25.482611044310001</v>
      </c>
      <c r="D35" s="1">
        <v>571</v>
      </c>
      <c r="E35" s="1">
        <v>26.225899784127201</v>
      </c>
      <c r="F35" s="1">
        <v>584</v>
      </c>
      <c r="G35" s="6">
        <v>24.650123291183199</v>
      </c>
      <c r="H35" s="1">
        <f t="shared" si="14"/>
        <v>577.33333333333337</v>
      </c>
      <c r="I35">
        <f t="shared" si="14"/>
        <v>25.452878039873468</v>
      </c>
      <c r="J35">
        <f t="shared" si="15"/>
        <v>22.682438207141285</v>
      </c>
      <c r="N35">
        <f>+B35/C35</f>
        <v>22.642891617216677</v>
      </c>
      <c r="O35">
        <f>+D35/E35</f>
        <v>21.772370240871144</v>
      </c>
      <c r="P35">
        <f>+F35/G35</f>
        <v>23.691565072572427</v>
      </c>
    </row>
    <row r="36" spans="1:16" x14ac:dyDescent="0.25">
      <c r="A36" t="s">
        <v>10</v>
      </c>
      <c r="B36" s="2"/>
      <c r="C36" s="1"/>
      <c r="D36" s="1"/>
      <c r="E36" s="1"/>
      <c r="F36" s="1"/>
      <c r="G36" s="6"/>
    </row>
    <row r="37" spans="1:16" x14ac:dyDescent="0.25">
      <c r="A37">
        <v>1</v>
      </c>
      <c r="B37" s="2">
        <v>42172</v>
      </c>
      <c r="C37" s="1">
        <v>73.121383833466098</v>
      </c>
      <c r="D37" s="1">
        <v>41234</v>
      </c>
      <c r="E37" s="1">
        <v>77.290980342891999</v>
      </c>
      <c r="F37" s="1">
        <v>41427</v>
      </c>
      <c r="G37" s="6">
        <v>77.867536740493904</v>
      </c>
      <c r="H37" s="1">
        <f>+AVERAGE(B37,D37,F37)</f>
        <v>41611</v>
      </c>
      <c r="I37">
        <f>+AVERAGE(C37,E37,G37)</f>
        <v>76.093300305617333</v>
      </c>
      <c r="J37">
        <f t="shared" ref="J37:J41" si="16">+H37/I37</f>
        <v>546.84183538991817</v>
      </c>
      <c r="N37">
        <f t="shared" ref="N37:N41" si="17">+B37/C37</f>
        <v>576.73963195290037</v>
      </c>
      <c r="O37">
        <f t="shared" ref="O37:O41" si="18">+D37/E37</f>
        <v>533.49045149990843</v>
      </c>
      <c r="P37">
        <f t="shared" ref="P37:P41" si="19">+F37/G37</f>
        <v>532.01888404486385</v>
      </c>
    </row>
    <row r="38" spans="1:16" x14ac:dyDescent="0.25">
      <c r="A38">
        <v>10</v>
      </c>
      <c r="B38" s="2">
        <v>5363</v>
      </c>
      <c r="C38" s="1">
        <v>34.778527250862602</v>
      </c>
      <c r="D38" s="1">
        <v>5568</v>
      </c>
      <c r="E38" s="1">
        <v>26.0075688072247</v>
      </c>
      <c r="F38" s="1">
        <v>5459</v>
      </c>
      <c r="G38" s="6">
        <v>34.620905606425303</v>
      </c>
      <c r="H38" s="1">
        <f t="shared" ref="H38:I41" si="20">+AVERAGE(B38,D38,F38)</f>
        <v>5463.333333333333</v>
      </c>
      <c r="I38">
        <f t="shared" si="20"/>
        <v>31.802333888170867</v>
      </c>
      <c r="J38">
        <f t="shared" si="16"/>
        <v>171.79032685288118</v>
      </c>
      <c r="N38">
        <f t="shared" si="17"/>
        <v>154.20434457491248</v>
      </c>
      <c r="O38">
        <f t="shared" si="18"/>
        <v>214.09152240532583</v>
      </c>
      <c r="P38">
        <f t="shared" si="19"/>
        <v>157.67929533844611</v>
      </c>
    </row>
    <row r="39" spans="1:16" x14ac:dyDescent="0.25">
      <c r="A39">
        <v>20</v>
      </c>
      <c r="B39" s="2">
        <v>2757</v>
      </c>
      <c r="C39" s="1">
        <v>31.968295050552101</v>
      </c>
      <c r="D39" s="1">
        <v>2799</v>
      </c>
      <c r="E39" s="1">
        <v>28.841032537282398</v>
      </c>
      <c r="F39" s="1">
        <v>2798</v>
      </c>
      <c r="G39" s="6">
        <v>30.947430468047902</v>
      </c>
      <c r="H39" s="1">
        <f t="shared" si="20"/>
        <v>2784.6666666666665</v>
      </c>
      <c r="I39">
        <f t="shared" si="20"/>
        <v>30.585586018627467</v>
      </c>
      <c r="J39">
        <f t="shared" si="16"/>
        <v>91.045064984882998</v>
      </c>
      <c r="N39">
        <f t="shared" si="17"/>
        <v>86.241696519639262</v>
      </c>
      <c r="O39">
        <f t="shared" si="18"/>
        <v>97.049229994861378</v>
      </c>
      <c r="P39">
        <f t="shared" si="19"/>
        <v>90.411383358267287</v>
      </c>
    </row>
    <row r="40" spans="1:16" x14ac:dyDescent="0.25">
      <c r="A40">
        <v>50</v>
      </c>
      <c r="B40" s="2">
        <v>1144</v>
      </c>
      <c r="C40" s="1">
        <v>25.9735497158253</v>
      </c>
      <c r="D40" s="1">
        <v>1156</v>
      </c>
      <c r="E40" s="1">
        <v>23.729142441181398</v>
      </c>
      <c r="F40" s="1">
        <v>1155</v>
      </c>
      <c r="G40" s="6">
        <v>25.9347384987631</v>
      </c>
      <c r="H40" s="1">
        <f t="shared" si="20"/>
        <v>1151.6666666666667</v>
      </c>
      <c r="I40">
        <f t="shared" si="20"/>
        <v>25.212476885256596</v>
      </c>
      <c r="J40">
        <f t="shared" si="16"/>
        <v>45.67844214227609</v>
      </c>
      <c r="N40">
        <f t="shared" si="17"/>
        <v>44.044807602981493</v>
      </c>
      <c r="O40">
        <f t="shared" si="18"/>
        <v>48.716467645867716</v>
      </c>
      <c r="P40">
        <f t="shared" si="19"/>
        <v>44.534861998129848</v>
      </c>
    </row>
    <row r="41" spans="1:16" x14ac:dyDescent="0.25">
      <c r="A41">
        <v>100</v>
      </c>
      <c r="B41" s="7">
        <v>571</v>
      </c>
      <c r="C41" s="8">
        <v>26.633982843603</v>
      </c>
      <c r="D41" s="8">
        <v>571</v>
      </c>
      <c r="E41" s="8">
        <v>26.737983581609999</v>
      </c>
      <c r="F41" s="8">
        <v>576</v>
      </c>
      <c r="G41" s="9">
        <v>26.894184453762101</v>
      </c>
      <c r="H41" s="1">
        <f t="shared" si="20"/>
        <v>572.66666666666663</v>
      </c>
      <c r="I41">
        <f t="shared" si="20"/>
        <v>26.755383626325038</v>
      </c>
      <c r="J41">
        <f t="shared" si="16"/>
        <v>21.403792024241842</v>
      </c>
      <c r="N41">
        <f t="shared" si="17"/>
        <v>21.438776293915947</v>
      </c>
      <c r="O41">
        <f t="shared" si="18"/>
        <v>21.355387486763423</v>
      </c>
      <c r="P41">
        <f t="shared" si="19"/>
        <v>21.417269632782119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C40A-A551-4C19-9DEE-280863868FF2}">
  <sheetPr>
    <tabColor theme="3" tint="0.749992370372631"/>
  </sheetPr>
  <dimension ref="A1:J17"/>
  <sheetViews>
    <sheetView workbookViewId="0">
      <selection activeCell="J5" sqref="J5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0" x14ac:dyDescent="0.25">
      <c r="A1" t="s">
        <v>11</v>
      </c>
    </row>
    <row r="2" spans="1:10" x14ac:dyDescent="0.25">
      <c r="A2" t="s">
        <v>0</v>
      </c>
    </row>
    <row r="3" spans="1:10" x14ac:dyDescent="0.25">
      <c r="B3" t="s">
        <v>2</v>
      </c>
      <c r="D3" t="s">
        <v>3</v>
      </c>
      <c r="F3" t="s">
        <v>4</v>
      </c>
    </row>
    <row r="4" spans="1:10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</row>
    <row r="5" spans="1:10" x14ac:dyDescent="0.25">
      <c r="B5" s="3">
        <v>312298</v>
      </c>
      <c r="C5" s="4">
        <v>29.399340275442199</v>
      </c>
      <c r="D5" s="4">
        <v>292978</v>
      </c>
      <c r="E5" s="4">
        <v>29.414475993369699</v>
      </c>
      <c r="F5" s="4">
        <v>309226</v>
      </c>
      <c r="G5" s="5">
        <v>29.393611823907101</v>
      </c>
      <c r="H5" s="1">
        <f>+AVERAGE(B5,D5,F5)</f>
        <v>304834</v>
      </c>
      <c r="I5">
        <f>+AVERAGE(C5,E5,G5)</f>
        <v>29.402476030906332</v>
      </c>
      <c r="J5">
        <f>I5/H5</f>
        <v>9.6454057063537308E-5</v>
      </c>
    </row>
    <row r="6" spans="1:10" x14ac:dyDescent="0.25">
      <c r="A6" t="s">
        <v>10</v>
      </c>
      <c r="B6" s="2"/>
      <c r="C6" s="1"/>
      <c r="D6" s="1"/>
      <c r="E6" s="1"/>
      <c r="F6" s="1"/>
      <c r="G6" s="6"/>
    </row>
    <row r="7" spans="1:10" x14ac:dyDescent="0.25">
      <c r="B7" s="2">
        <v>16679</v>
      </c>
      <c r="C7" s="1">
        <v>29.796653914614499</v>
      </c>
      <c r="D7" s="1">
        <v>31786</v>
      </c>
      <c r="E7" s="1">
        <v>29.800791525631201</v>
      </c>
      <c r="F7" s="1">
        <v>16243</v>
      </c>
      <c r="G7" s="6">
        <v>29.802894888562101</v>
      </c>
      <c r="H7" s="1">
        <f>+AVERAGE(B7,D7,F7)</f>
        <v>21569.333333333332</v>
      </c>
      <c r="I7">
        <f>+AVERAGE(C7,E7,G7)</f>
        <v>29.800113442935935</v>
      </c>
      <c r="J7">
        <f>I7/H7</f>
        <v>1.38159640738097E-3</v>
      </c>
    </row>
    <row r="8" spans="1:10" x14ac:dyDescent="0.25">
      <c r="A8" t="s">
        <v>1</v>
      </c>
      <c r="B8" s="2"/>
      <c r="C8" s="1"/>
      <c r="D8" s="1"/>
      <c r="E8" s="1"/>
      <c r="F8" s="1"/>
      <c r="G8" s="6"/>
    </row>
    <row r="9" spans="1:10" x14ac:dyDescent="0.25">
      <c r="A9" t="s">
        <v>0</v>
      </c>
      <c r="B9" s="2"/>
      <c r="C9" s="1"/>
      <c r="D9" s="1"/>
      <c r="E9" s="1"/>
      <c r="F9" s="1"/>
      <c r="G9" s="6"/>
    </row>
    <row r="10" spans="1:10" x14ac:dyDescent="0.25">
      <c r="B10" s="2">
        <v>641264</v>
      </c>
      <c r="C10" s="1">
        <v>58.783261672593603</v>
      </c>
      <c r="D10" s="1">
        <v>642355</v>
      </c>
      <c r="E10" s="1">
        <v>58.769504686002598</v>
      </c>
      <c r="F10" s="1">
        <v>640701</v>
      </c>
      <c r="G10" s="6">
        <v>58.780885096057297</v>
      </c>
      <c r="H10" s="1">
        <f>+AVERAGE(B10,D10,F10)</f>
        <v>641440</v>
      </c>
      <c r="I10">
        <f>+AVERAGE(C10,E10,G10)</f>
        <v>58.777883818217838</v>
      </c>
      <c r="J10">
        <f>I10/H10</f>
        <v>9.1634266366640425E-5</v>
      </c>
    </row>
    <row r="11" spans="1:10" x14ac:dyDescent="0.25">
      <c r="A11" t="s">
        <v>10</v>
      </c>
      <c r="B11" s="2"/>
      <c r="C11" s="1"/>
      <c r="D11" s="1"/>
      <c r="E11" s="1"/>
      <c r="F11" s="1"/>
      <c r="G11" s="6"/>
    </row>
    <row r="12" spans="1:10" x14ac:dyDescent="0.25">
      <c r="B12" s="2">
        <v>31205</v>
      </c>
      <c r="C12" s="1">
        <v>59.600795977632501</v>
      </c>
      <c r="D12" s="1">
        <v>30543</v>
      </c>
      <c r="E12" s="1">
        <v>59.613758542807702</v>
      </c>
      <c r="F12" s="1">
        <v>32078</v>
      </c>
      <c r="G12" s="6">
        <v>59.602002463769097</v>
      </c>
      <c r="H12" s="1">
        <f>+AVERAGE(B12,D12,F12)</f>
        <v>31275.333333333332</v>
      </c>
      <c r="I12">
        <f>+AVERAGE(C12,E12,G12)</f>
        <v>59.605518994736428</v>
      </c>
      <c r="J12">
        <f>I12/H12</f>
        <v>1.9058316136700839E-3</v>
      </c>
    </row>
    <row r="13" spans="1:10" x14ac:dyDescent="0.25">
      <c r="A13" t="s">
        <v>12</v>
      </c>
      <c r="B13" s="2"/>
      <c r="C13" s="1"/>
      <c r="D13" s="1"/>
      <c r="E13" s="1"/>
      <c r="F13" s="1"/>
      <c r="G13" s="6"/>
    </row>
    <row r="14" spans="1:10" x14ac:dyDescent="0.25">
      <c r="A14" t="s">
        <v>0</v>
      </c>
      <c r="B14" s="2"/>
      <c r="C14" s="1"/>
      <c r="D14" s="1"/>
      <c r="E14" s="1"/>
      <c r="F14" s="1"/>
      <c r="G14" s="6"/>
    </row>
    <row r="15" spans="1:10" x14ac:dyDescent="0.25">
      <c r="B15" s="2">
        <v>3182320</v>
      </c>
      <c r="C15" s="1">
        <v>293.97982588480198</v>
      </c>
      <c r="D15" s="1">
        <v>3242396</v>
      </c>
      <c r="E15" s="1">
        <v>293.89478290092597</v>
      </c>
      <c r="F15" s="1">
        <v>3227398</v>
      </c>
      <c r="G15" s="6">
        <v>293.81849408184598</v>
      </c>
      <c r="H15" s="1">
        <f>+AVERAGE(B15,D15,F15)</f>
        <v>3217371.3333333335</v>
      </c>
      <c r="I15">
        <f>+AVERAGE(C15,E15,G15)</f>
        <v>293.897700955858</v>
      </c>
      <c r="J15">
        <f>I15/H15</f>
        <v>9.1347149740209657E-5</v>
      </c>
    </row>
    <row r="16" spans="1:10" x14ac:dyDescent="0.25">
      <c r="A16" t="s">
        <v>10</v>
      </c>
      <c r="B16" s="2"/>
      <c r="C16" s="1"/>
      <c r="D16" s="1"/>
      <c r="E16" s="1"/>
      <c r="F16" s="1"/>
      <c r="G16" s="6"/>
    </row>
    <row r="17" spans="2:10" x14ac:dyDescent="0.25">
      <c r="B17" s="7">
        <v>149176</v>
      </c>
      <c r="C17" s="8">
        <v>298.02355770429102</v>
      </c>
      <c r="D17" s="8">
        <v>147668</v>
      </c>
      <c r="E17" s="8">
        <v>298.14189150801298</v>
      </c>
      <c r="F17" s="8">
        <v>148336</v>
      </c>
      <c r="G17" s="9">
        <v>298.04743804770902</v>
      </c>
      <c r="H17" s="1">
        <f>+AVERAGE(B17,D17,F17)</f>
        <v>148393.33333333334</v>
      </c>
      <c r="I17">
        <f>+AVERAGE(C17,E17,G17)</f>
        <v>298.07096242000438</v>
      </c>
      <c r="J17">
        <f>I17/H17</f>
        <v>2.0086546728514602E-3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69A-C895-491A-89D6-F4E28437CA7F}">
  <sheetPr>
    <tabColor theme="5" tint="0.39997558519241921"/>
  </sheetPr>
  <dimension ref="A1:P1048576"/>
  <sheetViews>
    <sheetView topLeftCell="A11" workbookViewId="0">
      <selection activeCell="T36" sqref="T36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6" x14ac:dyDescent="0.25">
      <c r="A1" t="s">
        <v>11</v>
      </c>
    </row>
    <row r="2" spans="1:16" x14ac:dyDescent="0.25">
      <c r="A2" t="s">
        <v>0</v>
      </c>
    </row>
    <row r="3" spans="1:16" x14ac:dyDescent="0.25">
      <c r="B3" t="s">
        <v>2</v>
      </c>
      <c r="D3" t="s">
        <v>3</v>
      </c>
      <c r="F3" t="s">
        <v>4</v>
      </c>
      <c r="N3" t="s">
        <v>30</v>
      </c>
    </row>
    <row r="4" spans="1:16" x14ac:dyDescent="0.25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  <c r="N4" t="s">
        <v>2</v>
      </c>
      <c r="O4" t="s">
        <v>3</v>
      </c>
      <c r="P4" t="s">
        <v>4</v>
      </c>
    </row>
    <row r="5" spans="1:16" x14ac:dyDescent="0.25">
      <c r="A5">
        <v>1</v>
      </c>
      <c r="B5" s="3">
        <v>96001</v>
      </c>
      <c r="C5" s="4">
        <v>23.948686559800901</v>
      </c>
      <c r="D5" s="4">
        <v>162556</v>
      </c>
      <c r="E5" s="4">
        <v>22.187035465613</v>
      </c>
      <c r="F5" s="4">
        <v>165919</v>
      </c>
      <c r="G5" s="5">
        <v>22.005922127282201</v>
      </c>
      <c r="H5" s="1">
        <f>+AVERAGE(B5,D5,F5)</f>
        <v>141492</v>
      </c>
      <c r="I5">
        <f>+AVERAGE(C5,E5,G5)</f>
        <v>22.713881384232035</v>
      </c>
      <c r="J5">
        <f>+H5/I5</f>
        <v>6229.3184333622376</v>
      </c>
      <c r="N5">
        <f>+B5/C5</f>
        <v>4008.6123203575848</v>
      </c>
      <c r="O5">
        <f>+D5/E5</f>
        <v>7326.6210013474092</v>
      </c>
      <c r="P5">
        <f>+F5/G5</f>
        <v>7539.7431218889578</v>
      </c>
    </row>
    <row r="6" spans="1:16" x14ac:dyDescent="0.25">
      <c r="A6">
        <v>10</v>
      </c>
      <c r="B6" s="2">
        <v>31227</v>
      </c>
      <c r="C6" s="1">
        <v>13.7498406922677</v>
      </c>
      <c r="D6" s="1">
        <v>42118</v>
      </c>
      <c r="E6" s="1">
        <v>13.825544486520799</v>
      </c>
      <c r="F6" s="1">
        <v>39035</v>
      </c>
      <c r="G6" s="6">
        <v>14.0061210773419</v>
      </c>
      <c r="H6" s="1">
        <f t="shared" ref="H6:I9" si="0">+AVERAGE(B6,D6,F6)</f>
        <v>37460</v>
      </c>
      <c r="I6">
        <f t="shared" si="0"/>
        <v>13.860502085376801</v>
      </c>
      <c r="J6">
        <f t="shared" ref="J6:J9" si="1">+H6/I6</f>
        <v>2702.6437981291674</v>
      </c>
      <c r="N6">
        <f t="shared" ref="N6:N9" si="2">+B6/C6</f>
        <v>2271.0808582357377</v>
      </c>
      <c r="O6">
        <f t="shared" ref="O6:O9" si="3">+D6/E6</f>
        <v>3046.3899661284877</v>
      </c>
      <c r="P6">
        <f t="shared" ref="P6:P9" si="4">+F6/G6</f>
        <v>2786.9957559590162</v>
      </c>
    </row>
    <row r="7" spans="1:16" x14ac:dyDescent="0.25">
      <c r="A7">
        <v>20</v>
      </c>
      <c r="B7" s="2">
        <v>19810</v>
      </c>
      <c r="C7" s="1">
        <v>10.3738073712447</v>
      </c>
      <c r="D7" s="1">
        <v>25033</v>
      </c>
      <c r="E7" s="1">
        <v>11.100317985750699</v>
      </c>
      <c r="F7" s="1">
        <v>25076</v>
      </c>
      <c r="G7" s="6">
        <v>10.9848867031978</v>
      </c>
      <c r="H7" s="1">
        <f t="shared" si="0"/>
        <v>23306.333333333332</v>
      </c>
      <c r="I7">
        <f t="shared" si="0"/>
        <v>10.819670686731067</v>
      </c>
      <c r="J7">
        <f t="shared" si="1"/>
        <v>2154.0704895866702</v>
      </c>
      <c r="N7">
        <f t="shared" si="2"/>
        <v>1909.6171049899781</v>
      </c>
      <c r="O7">
        <f t="shared" si="3"/>
        <v>2255.1606208159496</v>
      </c>
      <c r="P7">
        <f t="shared" si="4"/>
        <v>2282.7727474603948</v>
      </c>
    </row>
    <row r="8" spans="1:16" x14ac:dyDescent="0.25">
      <c r="A8">
        <v>50</v>
      </c>
      <c r="B8" s="2">
        <v>7729</v>
      </c>
      <c r="C8" s="1">
        <v>10.211451982730001</v>
      </c>
      <c r="D8" s="1">
        <v>11054</v>
      </c>
      <c r="E8" s="1">
        <v>9.1344204221386391</v>
      </c>
      <c r="F8" s="1">
        <v>10182</v>
      </c>
      <c r="G8" s="6">
        <v>10.2290428247069</v>
      </c>
      <c r="H8" s="1">
        <f t="shared" si="0"/>
        <v>9655</v>
      </c>
      <c r="I8">
        <f t="shared" si="0"/>
        <v>9.8583050765251787</v>
      </c>
      <c r="J8">
        <f t="shared" si="1"/>
        <v>979.37727885807737</v>
      </c>
      <c r="N8">
        <f t="shared" si="2"/>
        <v>756.89529883424814</v>
      </c>
      <c r="O8">
        <f t="shared" si="3"/>
        <v>1210.1479337658875</v>
      </c>
      <c r="P8">
        <f t="shared" si="4"/>
        <v>995.40105310799231</v>
      </c>
    </row>
    <row r="9" spans="1:16" x14ac:dyDescent="0.25">
      <c r="A9">
        <v>100</v>
      </c>
      <c r="B9" s="2">
        <v>6431</v>
      </c>
      <c r="C9" s="1">
        <v>6.3946068797958997</v>
      </c>
      <c r="D9" s="1">
        <v>6163</v>
      </c>
      <c r="E9" s="1">
        <v>6.95542492857202</v>
      </c>
      <c r="F9" s="1">
        <v>5807</v>
      </c>
      <c r="G9" s="6">
        <v>8.4468094216426799</v>
      </c>
      <c r="H9" s="1">
        <f t="shared" si="0"/>
        <v>6133.666666666667</v>
      </c>
      <c r="I9">
        <f t="shared" si="0"/>
        <v>7.2656137433368668</v>
      </c>
      <c r="J9">
        <f t="shared" si="1"/>
        <v>844.2048921595532</v>
      </c>
      <c r="N9">
        <f t="shared" si="2"/>
        <v>1005.6912208816286</v>
      </c>
      <c r="O9">
        <f t="shared" si="3"/>
        <v>886.0709537217723</v>
      </c>
      <c r="P9">
        <f t="shared" si="4"/>
        <v>687.47851527478792</v>
      </c>
    </row>
    <row r="10" spans="1:16" x14ac:dyDescent="0.25">
      <c r="A10" t="s">
        <v>10</v>
      </c>
      <c r="B10" s="2"/>
      <c r="C10" s="1"/>
      <c r="D10" s="1"/>
      <c r="E10" s="1"/>
      <c r="F10" s="1"/>
      <c r="G10" s="6"/>
    </row>
    <row r="11" spans="1:16" x14ac:dyDescent="0.25">
      <c r="A11">
        <v>1</v>
      </c>
      <c r="B11" s="2">
        <v>140154</v>
      </c>
      <c r="C11" s="1">
        <v>22.401768892421298</v>
      </c>
      <c r="D11" s="1">
        <v>143711</v>
      </c>
      <c r="E11" s="1">
        <v>22.272988267359299</v>
      </c>
      <c r="F11" s="1">
        <v>125417</v>
      </c>
      <c r="G11" s="6">
        <v>23.1243553797248</v>
      </c>
      <c r="H11" s="1">
        <f>+AVERAGE(B11,D11,F11)</f>
        <v>136427.33333333334</v>
      </c>
      <c r="I11">
        <f>+AVERAGE(C11,E11,G11)</f>
        <v>22.599704179835133</v>
      </c>
      <c r="J11">
        <f t="shared" ref="J11:J15" si="5">+H11/I11</f>
        <v>6036.6866861497383</v>
      </c>
      <c r="N11">
        <f t="shared" ref="N11:N15" si="6">+B11/C11</f>
        <v>6256.3809435341173</v>
      </c>
      <c r="O11">
        <f t="shared" ref="O11:O15" si="7">+D11/E11</f>
        <v>6452.2550039056114</v>
      </c>
      <c r="P11">
        <f t="shared" ref="P11:P15" si="8">+F11/G11</f>
        <v>5423.5890229383149</v>
      </c>
    </row>
    <row r="12" spans="1:16" x14ac:dyDescent="0.25">
      <c r="A12">
        <v>10</v>
      </c>
      <c r="B12" s="2">
        <v>38494</v>
      </c>
      <c r="C12" s="1">
        <v>14.4807755193905</v>
      </c>
      <c r="D12" s="1">
        <v>42489</v>
      </c>
      <c r="E12" s="1">
        <v>13.430328024667601</v>
      </c>
      <c r="F12" s="1">
        <v>42684</v>
      </c>
      <c r="G12" s="6">
        <v>13.4494141724426</v>
      </c>
      <c r="H12" s="1">
        <f t="shared" ref="H12:I15" si="9">+AVERAGE(B12,D12,F12)</f>
        <v>41222.333333333336</v>
      </c>
      <c r="I12">
        <f t="shared" si="9"/>
        <v>13.786839238833567</v>
      </c>
      <c r="J12">
        <f t="shared" si="5"/>
        <v>2989.9770802594012</v>
      </c>
      <c r="N12">
        <f t="shared" si="6"/>
        <v>2658.2830421239914</v>
      </c>
      <c r="O12">
        <f t="shared" si="7"/>
        <v>3163.6606285386392</v>
      </c>
      <c r="P12">
        <f t="shared" si="8"/>
        <v>3173.6698307245301</v>
      </c>
    </row>
    <row r="13" spans="1:16" x14ac:dyDescent="0.25">
      <c r="A13">
        <v>20</v>
      </c>
      <c r="B13" s="2">
        <v>24962</v>
      </c>
      <c r="C13" s="1">
        <v>11.073485599248601</v>
      </c>
      <c r="D13" s="1">
        <v>25553</v>
      </c>
      <c r="E13" s="1">
        <v>10.3503207439789</v>
      </c>
      <c r="F13" s="1">
        <v>24292</v>
      </c>
      <c r="G13" s="6">
        <v>11.549599636229599</v>
      </c>
      <c r="H13" s="1">
        <f t="shared" si="9"/>
        <v>24935.666666666668</v>
      </c>
      <c r="I13">
        <f t="shared" si="9"/>
        <v>10.991135326485699</v>
      </c>
      <c r="J13">
        <f t="shared" si="5"/>
        <v>2268.7070922126104</v>
      </c>
      <c r="N13">
        <f t="shared" si="6"/>
        <v>2254.21343408744</v>
      </c>
      <c r="O13">
        <f t="shared" si="7"/>
        <v>2468.8123809945664</v>
      </c>
      <c r="P13">
        <f t="shared" si="8"/>
        <v>2103.2763701868193</v>
      </c>
    </row>
    <row r="14" spans="1:16" x14ac:dyDescent="0.25">
      <c r="A14">
        <v>50</v>
      </c>
      <c r="B14" s="2">
        <v>11700</v>
      </c>
      <c r="C14" s="1">
        <v>8.11541665764525</v>
      </c>
      <c r="D14" s="1">
        <v>12004</v>
      </c>
      <c r="E14" s="1">
        <v>7.3206226277397901</v>
      </c>
      <c r="F14" s="1">
        <v>10166</v>
      </c>
      <c r="G14" s="6">
        <v>10.9079849035479</v>
      </c>
      <c r="H14" s="1">
        <f t="shared" si="9"/>
        <v>11290</v>
      </c>
      <c r="I14">
        <f t="shared" si="9"/>
        <v>8.7813413963109799</v>
      </c>
      <c r="J14">
        <f t="shared" si="5"/>
        <v>1285.6805686592372</v>
      </c>
      <c r="N14">
        <f t="shared" si="6"/>
        <v>1441.7004688203949</v>
      </c>
      <c r="O14">
        <f t="shared" si="7"/>
        <v>1639.7512357096027</v>
      </c>
      <c r="P14">
        <f t="shared" si="8"/>
        <v>931.9778208249478</v>
      </c>
    </row>
    <row r="15" spans="1:16" x14ac:dyDescent="0.25">
      <c r="A15">
        <v>100</v>
      </c>
      <c r="B15" s="2">
        <v>6015</v>
      </c>
      <c r="C15" s="1">
        <v>7.4889658722095103</v>
      </c>
      <c r="D15" s="1">
        <v>6121</v>
      </c>
      <c r="E15" s="1">
        <v>7.0838101084809697</v>
      </c>
      <c r="F15" s="1">
        <v>5209</v>
      </c>
      <c r="G15" s="6">
        <v>8.31936420523561</v>
      </c>
      <c r="H15" s="1">
        <f t="shared" si="9"/>
        <v>5781.666666666667</v>
      </c>
      <c r="I15">
        <f t="shared" si="9"/>
        <v>7.6307133953086961</v>
      </c>
      <c r="J15">
        <f t="shared" si="5"/>
        <v>757.68363548042453</v>
      </c>
      <c r="N15">
        <f t="shared" si="6"/>
        <v>803.18165453534937</v>
      </c>
      <c r="O15">
        <f t="shared" si="7"/>
        <v>864.08301553308695</v>
      </c>
      <c r="P15">
        <f t="shared" si="8"/>
        <v>626.12957811389356</v>
      </c>
    </row>
    <row r="16" spans="1:16" x14ac:dyDescent="0.25">
      <c r="A16" t="s">
        <v>1</v>
      </c>
      <c r="B16" s="2"/>
      <c r="C16" s="1"/>
      <c r="D16" s="1"/>
      <c r="E16" s="1"/>
      <c r="F16" s="1"/>
      <c r="G16" s="6"/>
    </row>
    <row r="17" spans="1:16" x14ac:dyDescent="0.25">
      <c r="A17" t="s">
        <v>0</v>
      </c>
      <c r="B17" s="2"/>
      <c r="C17" s="1"/>
      <c r="D17" s="1"/>
      <c r="E17" s="1"/>
      <c r="F17" s="1"/>
      <c r="G17" s="6"/>
    </row>
    <row r="18" spans="1:16" x14ac:dyDescent="0.25">
      <c r="A18">
        <v>1</v>
      </c>
      <c r="B18" s="2">
        <v>325139</v>
      </c>
      <c r="C18" s="1">
        <v>44.339142229407997</v>
      </c>
      <c r="D18" s="1">
        <v>329920</v>
      </c>
      <c r="E18" s="1">
        <v>44.073735387879402</v>
      </c>
      <c r="F18" s="1">
        <v>333752</v>
      </c>
      <c r="G18" s="6">
        <v>44.015442113042802</v>
      </c>
      <c r="H18" s="1">
        <f>+AVERAGE(B18,D18,F18)</f>
        <v>329603.66666666669</v>
      </c>
      <c r="I18">
        <f>+AVERAGE(C18,E18,G18)</f>
        <v>44.142773243443401</v>
      </c>
      <c r="J18">
        <f>+H18/I18</f>
        <v>7466.7639218979803</v>
      </c>
      <c r="N18">
        <f>+B18/C18</f>
        <v>7333.001579456607</v>
      </c>
      <c r="O18">
        <f>+D18/E18</f>
        <v>7485.6373551385068</v>
      </c>
      <c r="P18">
        <f>+F18/G18</f>
        <v>7582.6115557999019</v>
      </c>
    </row>
    <row r="19" spans="1:16" x14ac:dyDescent="0.25">
      <c r="A19">
        <v>10</v>
      </c>
      <c r="B19" s="2">
        <v>88825</v>
      </c>
      <c r="C19" s="1">
        <v>26.023062634747401</v>
      </c>
      <c r="D19" s="1">
        <v>88667</v>
      </c>
      <c r="E19" s="1">
        <v>26.426705425023101</v>
      </c>
      <c r="F19" s="1">
        <v>88858</v>
      </c>
      <c r="G19" s="6">
        <v>26.451436713105</v>
      </c>
      <c r="H19" s="1">
        <f t="shared" ref="H19:I22" si="10">+AVERAGE(B19,D19,F19)</f>
        <v>88783.333333333328</v>
      </c>
      <c r="I19">
        <f t="shared" si="10"/>
        <v>26.300401590958501</v>
      </c>
      <c r="J19">
        <f t="shared" ref="J19:J22" si="11">+H19/I19</f>
        <v>3375.7405956818197</v>
      </c>
      <c r="N19">
        <f>+B19/C19</f>
        <v>3413.3184570441781</v>
      </c>
      <c r="O19">
        <f>+D19/E19</f>
        <v>3355.2044635894104</v>
      </c>
      <c r="P19">
        <f>+F19/G19</f>
        <v>3359.2882293602042</v>
      </c>
    </row>
    <row r="20" spans="1:16" x14ac:dyDescent="0.25">
      <c r="A20">
        <v>20</v>
      </c>
      <c r="B20" s="2">
        <v>51398</v>
      </c>
      <c r="C20" s="1">
        <v>21.3776067275321</v>
      </c>
      <c r="D20" s="1">
        <v>51688</v>
      </c>
      <c r="E20" s="1">
        <v>21.782197084510699</v>
      </c>
      <c r="F20" s="1">
        <v>53436</v>
      </c>
      <c r="G20" s="6">
        <v>20.237704041646701</v>
      </c>
      <c r="H20" s="1">
        <f t="shared" si="10"/>
        <v>52174</v>
      </c>
      <c r="I20">
        <f t="shared" si="10"/>
        <v>21.132502617896499</v>
      </c>
      <c r="J20">
        <f t="shared" si="11"/>
        <v>2468.8983100286173</v>
      </c>
      <c r="N20">
        <f>+B20/C20</f>
        <v>2404.2915867567535</v>
      </c>
      <c r="O20">
        <f>+D20/E20</f>
        <v>2372.9470355749968</v>
      </c>
      <c r="P20">
        <f>+F20/G20</f>
        <v>2640.4180973313623</v>
      </c>
    </row>
    <row r="21" spans="1:16" x14ac:dyDescent="0.25">
      <c r="A21">
        <v>50</v>
      </c>
      <c r="B21" s="2">
        <v>22587</v>
      </c>
      <c r="C21" s="1">
        <v>16.870280449162198</v>
      </c>
      <c r="D21" s="1">
        <v>22222</v>
      </c>
      <c r="E21" s="1">
        <v>18.598326259991101</v>
      </c>
      <c r="F21" s="1">
        <v>21996</v>
      </c>
      <c r="G21" s="6">
        <v>18.5877882870845</v>
      </c>
      <c r="H21" s="1">
        <f t="shared" si="10"/>
        <v>22268.333333333332</v>
      </c>
      <c r="I21">
        <f t="shared" si="10"/>
        <v>18.018798332079268</v>
      </c>
      <c r="J21">
        <f t="shared" si="11"/>
        <v>1235.8389789894325</v>
      </c>
      <c r="N21">
        <f>+B21/C21</f>
        <v>1338.8633382868097</v>
      </c>
      <c r="O21">
        <f>+D21/E21</f>
        <v>1194.8387015773662</v>
      </c>
      <c r="P21">
        <f>+F21/G21</f>
        <v>1183.357571125536</v>
      </c>
    </row>
    <row r="22" spans="1:16" x14ac:dyDescent="0.25">
      <c r="A22">
        <v>100</v>
      </c>
      <c r="B22" s="2">
        <v>11938</v>
      </c>
      <c r="C22" s="1">
        <v>14.9686144842999</v>
      </c>
      <c r="D22" s="1">
        <v>11968</v>
      </c>
      <c r="E22" s="1">
        <v>15.7934813452884</v>
      </c>
      <c r="F22" s="1">
        <v>12438</v>
      </c>
      <c r="G22" s="6">
        <v>14.002511758357199</v>
      </c>
      <c r="H22" s="1">
        <f t="shared" si="10"/>
        <v>12114.666666666666</v>
      </c>
      <c r="I22">
        <f t="shared" si="10"/>
        <v>14.921535862648499</v>
      </c>
      <c r="J22">
        <f t="shared" si="11"/>
        <v>811.89140167481207</v>
      </c>
      <c r="N22">
        <f>+B22/C22</f>
        <v>797.53540399623398</v>
      </c>
      <c r="O22">
        <f>+D22/E22</f>
        <v>757.78099447151726</v>
      </c>
      <c r="P22">
        <f>+F22/G22</f>
        <v>888.26920588561961</v>
      </c>
    </row>
    <row r="23" spans="1:16" x14ac:dyDescent="0.25">
      <c r="A23" t="s">
        <v>10</v>
      </c>
      <c r="B23" s="2"/>
      <c r="C23" s="1"/>
      <c r="D23" s="1"/>
      <c r="E23" s="1"/>
      <c r="F23" s="1"/>
      <c r="G23" s="6"/>
    </row>
    <row r="24" spans="1:16" x14ac:dyDescent="0.25">
      <c r="A24">
        <v>1</v>
      </c>
      <c r="B24" s="2">
        <v>267865</v>
      </c>
      <c r="C24" s="1">
        <v>45.694014251115703</v>
      </c>
      <c r="D24" s="1">
        <v>288130</v>
      </c>
      <c r="E24" s="1">
        <v>44.798910593031898</v>
      </c>
      <c r="F24" s="1">
        <v>281281</v>
      </c>
      <c r="G24" s="6">
        <v>45.175572242238502</v>
      </c>
      <c r="H24" s="1">
        <f>+AVERAGE(B24,D24,F24)</f>
        <v>279092</v>
      </c>
      <c r="I24">
        <f>+AVERAGE(C24,E24,G24)</f>
        <v>45.222832362128706</v>
      </c>
      <c r="J24">
        <f t="shared" ref="J24:J28" si="12">+H24/I24</f>
        <v>6171.4843016715176</v>
      </c>
      <c r="N24">
        <f>+B24/C24</f>
        <v>5862.1463749698805</v>
      </c>
      <c r="O24">
        <f>+D24/E24</f>
        <v>6431.6296129936754</v>
      </c>
      <c r="P24">
        <f>+F24/G24</f>
        <v>6226.395948937341</v>
      </c>
    </row>
    <row r="25" spans="1:16" x14ac:dyDescent="0.25">
      <c r="A25">
        <v>10</v>
      </c>
      <c r="B25" s="2">
        <v>84962</v>
      </c>
      <c r="C25" s="1">
        <v>26.8226794538786</v>
      </c>
      <c r="D25" s="1">
        <v>85423</v>
      </c>
      <c r="E25" s="1">
        <v>27.216543375863601</v>
      </c>
      <c r="F25" s="1">
        <v>81695</v>
      </c>
      <c r="G25" s="6">
        <v>27.741785367601501</v>
      </c>
      <c r="H25" s="1">
        <f t="shared" ref="H25:I28" si="13">+AVERAGE(B25,D25,F25)</f>
        <v>84026.666666666672</v>
      </c>
      <c r="I25">
        <f t="shared" si="13"/>
        <v>27.260336065781235</v>
      </c>
      <c r="J25">
        <f t="shared" si="12"/>
        <v>3082.3782386212711</v>
      </c>
      <c r="N25">
        <f>+B25/C25</f>
        <v>3167.5433524861501</v>
      </c>
      <c r="O25">
        <f>+D25/E25</f>
        <v>3138.6425094582555</v>
      </c>
      <c r="P25">
        <f>+F25/G25</f>
        <v>2944.8357024421452</v>
      </c>
    </row>
    <row r="26" spans="1:16" x14ac:dyDescent="0.25">
      <c r="A26">
        <v>20</v>
      </c>
      <c r="B26" s="2">
        <v>50708</v>
      </c>
      <c r="C26" s="1">
        <v>21.343660405836999</v>
      </c>
      <c r="D26" s="1">
        <v>50786</v>
      </c>
      <c r="E26" s="1">
        <v>21.558505208115001</v>
      </c>
      <c r="F26" s="1">
        <v>50084</v>
      </c>
      <c r="G26" s="6">
        <v>21.408987220143899</v>
      </c>
      <c r="H26" s="1">
        <f t="shared" si="13"/>
        <v>50526</v>
      </c>
      <c r="I26">
        <f t="shared" si="13"/>
        <v>21.437050944698637</v>
      </c>
      <c r="J26">
        <f t="shared" si="12"/>
        <v>2356.9473305979632</v>
      </c>
      <c r="N26">
        <f>+B26/C26</f>
        <v>2375.7874252034358</v>
      </c>
      <c r="O26">
        <f>+D26/E26</f>
        <v>2355.7291894654763</v>
      </c>
      <c r="P26">
        <f>+F26/G26</f>
        <v>2339.3913726509927</v>
      </c>
    </row>
    <row r="27" spans="1:16" x14ac:dyDescent="0.25">
      <c r="A27">
        <v>50</v>
      </c>
      <c r="B27" s="2">
        <v>21395</v>
      </c>
      <c r="C27" s="1">
        <v>19.026394257554699</v>
      </c>
      <c r="D27" s="1">
        <v>20675</v>
      </c>
      <c r="E27" s="1">
        <v>20.929170196177399</v>
      </c>
      <c r="F27" s="1">
        <v>23260</v>
      </c>
      <c r="G27" s="6">
        <v>15.6615461769979</v>
      </c>
      <c r="H27" s="1">
        <f t="shared" si="13"/>
        <v>21776.666666666668</v>
      </c>
      <c r="I27">
        <f t="shared" si="13"/>
        <v>18.53903687691</v>
      </c>
      <c r="J27">
        <f t="shared" si="12"/>
        <v>1174.6385106870935</v>
      </c>
      <c r="N27">
        <f>+B27/C27</f>
        <v>1124.4905214504747</v>
      </c>
      <c r="O27">
        <f>+D27/E27</f>
        <v>987.85569643731878</v>
      </c>
      <c r="P27">
        <f>+F27/G27</f>
        <v>1485.1662624576584</v>
      </c>
    </row>
    <row r="28" spans="1:16" x14ac:dyDescent="0.25">
      <c r="A28">
        <v>100</v>
      </c>
      <c r="B28" s="2">
        <v>12641</v>
      </c>
      <c r="C28" s="1">
        <v>12.5006219480419</v>
      </c>
      <c r="D28" s="1">
        <v>12573</v>
      </c>
      <c r="E28" s="1">
        <v>13.4737268617609</v>
      </c>
      <c r="F28" s="1">
        <v>12458</v>
      </c>
      <c r="G28" s="6">
        <v>12.766385623719501</v>
      </c>
      <c r="H28" s="1">
        <f t="shared" si="13"/>
        <v>12557.333333333334</v>
      </c>
      <c r="I28">
        <f t="shared" si="13"/>
        <v>12.913578144507433</v>
      </c>
      <c r="J28">
        <f t="shared" si="12"/>
        <v>972.41316022657736</v>
      </c>
      <c r="N28">
        <f>+B28/C28</f>
        <v>1011.2296854141797</v>
      </c>
      <c r="O28">
        <f>+D28/E28</f>
        <v>933.14938984571472</v>
      </c>
      <c r="P28">
        <f>+F28/G28</f>
        <v>975.84393634902187</v>
      </c>
    </row>
    <row r="29" spans="1:16" x14ac:dyDescent="0.25">
      <c r="A29" t="s">
        <v>12</v>
      </c>
      <c r="B29" s="2"/>
      <c r="C29" s="1"/>
      <c r="D29" s="1"/>
      <c r="E29" s="1"/>
      <c r="F29" s="1"/>
      <c r="G29" s="6"/>
    </row>
    <row r="30" spans="1:16" x14ac:dyDescent="0.25">
      <c r="A30" t="s">
        <v>0</v>
      </c>
      <c r="B30" s="2"/>
      <c r="C30" s="1"/>
      <c r="D30" s="1"/>
      <c r="E30" s="1"/>
      <c r="F30" s="1"/>
      <c r="G30" s="6"/>
    </row>
    <row r="31" spans="1:16" x14ac:dyDescent="0.25">
      <c r="A31">
        <v>1</v>
      </c>
      <c r="B31" s="2">
        <v>1712810</v>
      </c>
      <c r="C31" s="1">
        <v>219.27219167211999</v>
      </c>
      <c r="D31" s="1">
        <v>1712810</v>
      </c>
      <c r="E31" s="1">
        <v>219.27219167211999</v>
      </c>
      <c r="F31" s="1">
        <v>1657067</v>
      </c>
      <c r="G31" s="6">
        <v>219.99983627977701</v>
      </c>
      <c r="H31" s="1">
        <f>+AVERAGE(B31,D31,F31)</f>
        <v>1694229</v>
      </c>
      <c r="I31">
        <f>+AVERAGE(C31,E31,G31)</f>
        <v>219.5147398746723</v>
      </c>
      <c r="J31">
        <f>+H31/I31</f>
        <v>7718.0648596412584</v>
      </c>
      <c r="N31">
        <f>+B31/C31</f>
        <v>7811.3416340599306</v>
      </c>
      <c r="O31">
        <f>+D31/E31</f>
        <v>7811.3416340599306</v>
      </c>
      <c r="P31">
        <f>+F31/G31</f>
        <v>7532.1283325533186</v>
      </c>
    </row>
    <row r="32" spans="1:16" x14ac:dyDescent="0.25">
      <c r="A32">
        <v>10</v>
      </c>
      <c r="B32" s="2">
        <v>443784</v>
      </c>
      <c r="C32" s="1">
        <v>133.32153010344999</v>
      </c>
      <c r="D32" s="1">
        <v>443784</v>
      </c>
      <c r="E32" s="1">
        <v>133.32153010344999</v>
      </c>
      <c r="F32" s="1">
        <v>439210</v>
      </c>
      <c r="G32" s="6">
        <v>134.726426162058</v>
      </c>
      <c r="H32" s="1">
        <f t="shared" ref="H32:I35" si="14">+AVERAGE(B32,D32,F32)</f>
        <v>442259.33333333331</v>
      </c>
      <c r="I32">
        <f t="shared" si="14"/>
        <v>133.78982878965266</v>
      </c>
      <c r="J32">
        <f t="shared" ref="J32:J35" si="15">+H32/I32</f>
        <v>3305.6274705954161</v>
      </c>
      <c r="N32">
        <f>+B32/C32</f>
        <v>3328.6746683423798</v>
      </c>
      <c r="O32">
        <f>+D32/E32</f>
        <v>3328.6746683423798</v>
      </c>
      <c r="P32">
        <f>+F32/G32</f>
        <v>3260.0137368127666</v>
      </c>
    </row>
    <row r="33" spans="1:16" x14ac:dyDescent="0.25">
      <c r="A33">
        <v>20</v>
      </c>
      <c r="B33" s="2">
        <v>268673</v>
      </c>
      <c r="C33" s="1">
        <v>101.08166660147199</v>
      </c>
      <c r="D33" s="1">
        <v>268673</v>
      </c>
      <c r="E33" s="1">
        <v>101.08166660147199</v>
      </c>
      <c r="F33" s="1">
        <v>244376</v>
      </c>
      <c r="G33" s="6">
        <v>110.982239233795</v>
      </c>
      <c r="H33" s="1">
        <f t="shared" si="14"/>
        <v>260574</v>
      </c>
      <c r="I33">
        <f t="shared" si="14"/>
        <v>104.38185747891299</v>
      </c>
      <c r="J33">
        <f t="shared" si="15"/>
        <v>2496.3533538636311</v>
      </c>
      <c r="N33">
        <f>+B33/C33</f>
        <v>2657.9795232233287</v>
      </c>
      <c r="O33">
        <f>+D33/E33</f>
        <v>2657.9795232233287</v>
      </c>
      <c r="P33">
        <f>+F33/G33</f>
        <v>2201.9379108507437</v>
      </c>
    </row>
    <row r="34" spans="1:16" x14ac:dyDescent="0.25">
      <c r="A34">
        <v>50</v>
      </c>
      <c r="B34" s="2">
        <v>115304</v>
      </c>
      <c r="C34" s="1">
        <v>84.928540677763493</v>
      </c>
      <c r="D34" s="1">
        <v>115304</v>
      </c>
      <c r="E34" s="1">
        <v>84.928540677763493</v>
      </c>
      <c r="F34" s="1">
        <v>108502</v>
      </c>
      <c r="G34" s="6">
        <v>90.608711753855403</v>
      </c>
      <c r="H34" s="1">
        <f t="shared" si="14"/>
        <v>113036.66666666667</v>
      </c>
      <c r="I34">
        <f t="shared" si="14"/>
        <v>86.821931036460796</v>
      </c>
      <c r="J34">
        <f t="shared" si="15"/>
        <v>1301.9367954301433</v>
      </c>
      <c r="N34">
        <f>+B34/C34</f>
        <v>1357.6590281644812</v>
      </c>
      <c r="O34">
        <f>+D34/E34</f>
        <v>1357.6590281644812</v>
      </c>
      <c r="P34">
        <f>+F34/G34</f>
        <v>1197.4786739574547</v>
      </c>
    </row>
    <row r="35" spans="1:16" x14ac:dyDescent="0.25">
      <c r="A35">
        <v>100</v>
      </c>
      <c r="B35" s="2">
        <v>63710</v>
      </c>
      <c r="C35" s="1">
        <v>64.694068223936398</v>
      </c>
      <c r="D35" s="1">
        <v>63710</v>
      </c>
      <c r="E35" s="1">
        <v>64.694068223936398</v>
      </c>
      <c r="F35" s="1">
        <v>57828</v>
      </c>
      <c r="G35" s="6">
        <v>78.7902123422827</v>
      </c>
      <c r="H35" s="1">
        <f t="shared" si="14"/>
        <v>61749.333333333336</v>
      </c>
      <c r="I35">
        <f t="shared" si="14"/>
        <v>69.392782930051837</v>
      </c>
      <c r="J35">
        <f t="shared" si="15"/>
        <v>889.85238415321771</v>
      </c>
      <c r="N35">
        <f>+B35/C35</f>
        <v>984.78889562903851</v>
      </c>
      <c r="O35">
        <f>+D35/E35</f>
        <v>984.78889562903851</v>
      </c>
      <c r="P35">
        <f>+F35/G35</f>
        <v>733.94903098854388</v>
      </c>
    </row>
    <row r="36" spans="1:16" x14ac:dyDescent="0.25">
      <c r="A36" t="s">
        <v>10</v>
      </c>
      <c r="B36" s="2"/>
      <c r="C36" s="1"/>
      <c r="D36" s="1"/>
      <c r="E36" s="1"/>
      <c r="F36" s="1"/>
      <c r="G36" s="6"/>
    </row>
    <row r="37" spans="1:16" x14ac:dyDescent="0.25">
      <c r="A37">
        <v>1</v>
      </c>
      <c r="B37" s="2">
        <v>1435555</v>
      </c>
      <c r="C37" s="1">
        <v>223.36606006394101</v>
      </c>
      <c r="D37" s="1">
        <v>1435555</v>
      </c>
      <c r="E37" s="1">
        <v>223.36606006394101</v>
      </c>
      <c r="F37" s="1">
        <v>1344499</v>
      </c>
      <c r="G37" s="6">
        <v>225.77973182091901</v>
      </c>
      <c r="H37" s="1">
        <f>+AVERAGE(B37,D37,F37)</f>
        <v>1405203</v>
      </c>
      <c r="I37">
        <f>+AVERAGE(C37,E37,G37)</f>
        <v>224.170617316267</v>
      </c>
      <c r="J37">
        <f t="shared" ref="J37:J41" si="16">+H37/I37</f>
        <v>6268.4530953380709</v>
      </c>
      <c r="N37">
        <f t="shared" ref="N37:N41" si="17">+B37/C37</f>
        <v>6426.9164240487407</v>
      </c>
      <c r="O37">
        <f t="shared" ref="O37:O41" si="18">+D37/E37</f>
        <v>6426.9164240487407</v>
      </c>
      <c r="P37">
        <f t="shared" ref="P37:P41" si="19">+F37/G37</f>
        <v>5954.9145051975347</v>
      </c>
    </row>
    <row r="38" spans="1:16" x14ac:dyDescent="0.25">
      <c r="A38">
        <v>10</v>
      </c>
      <c r="B38" s="2">
        <v>411305</v>
      </c>
      <c r="C38" s="1">
        <v>137.82647696696199</v>
      </c>
      <c r="D38" s="1">
        <v>411305</v>
      </c>
      <c r="E38" s="1">
        <v>137.82647696696199</v>
      </c>
      <c r="F38" s="1">
        <v>414770</v>
      </c>
      <c r="G38" s="6">
        <v>137.770268537802</v>
      </c>
      <c r="H38" s="1">
        <f t="shared" ref="H38:I41" si="20">+AVERAGE(B38,D38,F38)</f>
        <v>412460</v>
      </c>
      <c r="I38">
        <f t="shared" si="20"/>
        <v>137.80774082390866</v>
      </c>
      <c r="J38">
        <f t="shared" si="16"/>
        <v>2993.0103892135003</v>
      </c>
      <c r="N38">
        <f t="shared" si="17"/>
        <v>2984.2234166559506</v>
      </c>
      <c r="O38">
        <f t="shared" si="18"/>
        <v>2984.2234166559506</v>
      </c>
      <c r="P38">
        <f t="shared" si="19"/>
        <v>3010.5915042634442</v>
      </c>
    </row>
    <row r="39" spans="1:16" x14ac:dyDescent="0.25">
      <c r="A39">
        <v>20</v>
      </c>
      <c r="B39" s="2">
        <v>252825</v>
      </c>
      <c r="C39" s="1">
        <v>104.50631661585</v>
      </c>
      <c r="D39" s="1">
        <v>252825</v>
      </c>
      <c r="E39" s="1">
        <v>104.50631661585</v>
      </c>
      <c r="F39" s="1">
        <v>251926</v>
      </c>
      <c r="G39" s="6">
        <v>107.182616384816</v>
      </c>
      <c r="H39" s="1">
        <f t="shared" si="20"/>
        <v>252525.33333333334</v>
      </c>
      <c r="I39">
        <f t="shared" si="20"/>
        <v>105.39841653883866</v>
      </c>
      <c r="J39">
        <f t="shared" si="16"/>
        <v>2395.9120224569915</v>
      </c>
      <c r="N39">
        <f t="shared" si="17"/>
        <v>2419.2317573429355</v>
      </c>
      <c r="O39">
        <f t="shared" si="18"/>
        <v>2419.2317573429355</v>
      </c>
      <c r="P39">
        <f t="shared" si="19"/>
        <v>2350.4371184177312</v>
      </c>
    </row>
    <row r="40" spans="1:16" x14ac:dyDescent="0.25">
      <c r="A40">
        <v>50</v>
      </c>
      <c r="B40" s="2">
        <v>115790</v>
      </c>
      <c r="C40" s="1">
        <v>83.0392920341109</v>
      </c>
      <c r="D40" s="1">
        <v>115790</v>
      </c>
      <c r="E40" s="1">
        <v>83.0392920341109</v>
      </c>
      <c r="F40" s="1">
        <v>106008</v>
      </c>
      <c r="G40" s="6">
        <v>97.806536158663206</v>
      </c>
      <c r="H40" s="1">
        <f t="shared" si="20"/>
        <v>112529.33333333333</v>
      </c>
      <c r="I40">
        <f t="shared" si="20"/>
        <v>87.961706742295007</v>
      </c>
      <c r="J40">
        <f t="shared" si="16"/>
        <v>1279.2991120899358</v>
      </c>
      <c r="N40">
        <f t="shared" si="17"/>
        <v>1394.4001347270128</v>
      </c>
      <c r="O40">
        <f t="shared" si="18"/>
        <v>1394.4001347270128</v>
      </c>
      <c r="P40">
        <f t="shared" si="19"/>
        <v>1083.8539443624938</v>
      </c>
    </row>
    <row r="41" spans="1:16" x14ac:dyDescent="0.25">
      <c r="A41">
        <v>100</v>
      </c>
      <c r="B41" s="7">
        <v>23976</v>
      </c>
      <c r="C41" s="8">
        <v>24.898363024694799</v>
      </c>
      <c r="D41" s="8">
        <v>23976</v>
      </c>
      <c r="E41" s="8">
        <v>24.898363024694799</v>
      </c>
      <c r="F41" s="8">
        <v>59973</v>
      </c>
      <c r="G41" s="9">
        <v>75.276741460198494</v>
      </c>
      <c r="H41" s="1">
        <f t="shared" si="20"/>
        <v>35975</v>
      </c>
      <c r="I41">
        <f t="shared" si="20"/>
        <v>41.691155836529362</v>
      </c>
      <c r="J41">
        <f t="shared" si="16"/>
        <v>862.8928432940944</v>
      </c>
      <c r="N41">
        <f t="shared" si="17"/>
        <v>962.95487282517422</v>
      </c>
      <c r="O41">
        <f t="shared" si="18"/>
        <v>962.95487282517422</v>
      </c>
      <c r="P41">
        <f t="shared" si="19"/>
        <v>796.70026673125687</v>
      </c>
    </row>
    <row r="1048576" spans="15:16" x14ac:dyDescent="0.25">
      <c r="O1048576" t="e">
        <f>+D1048576/E1048576</f>
        <v>#DIV/0!</v>
      </c>
      <c r="P1048576" t="e">
        <f>+F1048576/G1048576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C9B4-D030-44A7-A1EE-744BA659A966}">
  <sheetPr>
    <tabColor theme="5" tint="0.39997558519241921"/>
  </sheetPr>
  <dimension ref="A1:P41"/>
  <sheetViews>
    <sheetView topLeftCell="A31" workbookViewId="0">
      <selection activeCell="O27" sqref="O27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6" x14ac:dyDescent="0.25">
      <c r="A1" t="s">
        <v>11</v>
      </c>
    </row>
    <row r="2" spans="1:16" x14ac:dyDescent="0.25">
      <c r="A2" t="s">
        <v>0</v>
      </c>
    </row>
    <row r="3" spans="1:16" x14ac:dyDescent="0.25">
      <c r="B3" t="s">
        <v>2</v>
      </c>
      <c r="D3" t="s">
        <v>3</v>
      </c>
      <c r="F3" t="s">
        <v>4</v>
      </c>
      <c r="N3" t="s">
        <v>30</v>
      </c>
    </row>
    <row r="4" spans="1:16" x14ac:dyDescent="0.25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  <c r="N4" t="s">
        <v>2</v>
      </c>
      <c r="O4" t="s">
        <v>3</v>
      </c>
      <c r="P4" t="s">
        <v>4</v>
      </c>
    </row>
    <row r="5" spans="1:16" x14ac:dyDescent="0.25">
      <c r="A5">
        <v>1</v>
      </c>
      <c r="B5" s="3">
        <v>3721</v>
      </c>
      <c r="C5" s="4">
        <v>13.5779380719177</v>
      </c>
      <c r="D5" s="4">
        <v>3812</v>
      </c>
      <c r="E5" s="4">
        <v>13.1860355894314</v>
      </c>
      <c r="F5" s="4">
        <v>3891</v>
      </c>
      <c r="G5" s="5">
        <v>12.7780228195479</v>
      </c>
      <c r="H5" s="1">
        <f>+AVERAGE(B5,D5,F5)</f>
        <v>3808</v>
      </c>
      <c r="I5">
        <f>+AVERAGE(C5,E5,G5)</f>
        <v>13.180665493632333</v>
      </c>
      <c r="J5">
        <f>+H5/I5</f>
        <v>288.90802227244671</v>
      </c>
      <c r="N5">
        <f>+B5/C5</f>
        <v>274.04750119577318</v>
      </c>
      <c r="O5">
        <f>+D5/E5</f>
        <v>289.09371388738822</v>
      </c>
      <c r="P5">
        <f>+F5/G5</f>
        <v>304.50720388818871</v>
      </c>
    </row>
    <row r="6" spans="1:16" x14ac:dyDescent="0.25">
      <c r="A6">
        <v>10</v>
      </c>
      <c r="B6" s="2">
        <v>693</v>
      </c>
      <c r="C6" s="1">
        <v>3.7357987005962001</v>
      </c>
      <c r="D6" s="1">
        <v>627</v>
      </c>
      <c r="E6" s="1">
        <v>3.2266680118627802</v>
      </c>
      <c r="F6" s="1">
        <v>693</v>
      </c>
      <c r="G6" s="6">
        <v>3.0502397156087602</v>
      </c>
      <c r="H6" s="1">
        <f t="shared" ref="H6:I9" si="0">+AVERAGE(B6,D6,F6)</f>
        <v>671</v>
      </c>
      <c r="I6">
        <f t="shared" si="0"/>
        <v>3.3375688093559135</v>
      </c>
      <c r="J6">
        <f t="shared" ref="J6:J9" si="1">+H6/I6</f>
        <v>201.04454419607609</v>
      </c>
      <c r="N6">
        <f t="shared" ref="N6:N9" si="2">+B6/C6</f>
        <v>185.50250041293805</v>
      </c>
      <c r="O6">
        <f t="shared" ref="O6:O9" si="3">+D6/E6</f>
        <v>194.31810080703906</v>
      </c>
      <c r="P6">
        <f t="shared" ref="P6:P9" si="4">+F6/G6</f>
        <v>227.19525827880469</v>
      </c>
    </row>
    <row r="7" spans="1:16" x14ac:dyDescent="0.25">
      <c r="A7">
        <v>20</v>
      </c>
      <c r="B7" s="2">
        <v>380</v>
      </c>
      <c r="C7" s="1">
        <v>2.70809634425677</v>
      </c>
      <c r="D7" s="1">
        <v>359</v>
      </c>
      <c r="E7" s="1">
        <v>2.26160778850317</v>
      </c>
      <c r="F7" s="1">
        <v>334</v>
      </c>
      <c r="G7" s="6">
        <v>2.4873281631153001</v>
      </c>
      <c r="H7" s="1">
        <f t="shared" si="0"/>
        <v>357.66666666666669</v>
      </c>
      <c r="I7">
        <f t="shared" si="0"/>
        <v>2.4856774319584134</v>
      </c>
      <c r="J7">
        <f t="shared" si="1"/>
        <v>143.89102224936266</v>
      </c>
      <c r="N7">
        <f t="shared" si="2"/>
        <v>140.31997081857514</v>
      </c>
      <c r="O7">
        <f t="shared" si="3"/>
        <v>158.73663056210191</v>
      </c>
      <c r="P7">
        <f t="shared" si="4"/>
        <v>134.28063291080801</v>
      </c>
    </row>
    <row r="8" spans="1:16" x14ac:dyDescent="0.25">
      <c r="A8">
        <v>50</v>
      </c>
      <c r="B8" s="2">
        <v>154</v>
      </c>
      <c r="C8" s="1">
        <v>2.8245927094249001</v>
      </c>
      <c r="D8" s="1">
        <v>127</v>
      </c>
      <c r="E8" s="1">
        <v>2.1218173728557299</v>
      </c>
      <c r="F8" s="1">
        <v>130</v>
      </c>
      <c r="G8" s="6">
        <v>1.9450989533215699</v>
      </c>
      <c r="H8" s="1">
        <f t="shared" si="0"/>
        <v>137</v>
      </c>
      <c r="I8">
        <f t="shared" si="0"/>
        <v>2.2971696785340669</v>
      </c>
      <c r="J8">
        <f t="shared" si="1"/>
        <v>59.638607143476754</v>
      </c>
      <c r="N8">
        <f t="shared" si="2"/>
        <v>54.521134847563594</v>
      </c>
      <c r="O8">
        <f t="shared" si="3"/>
        <v>59.854350155061717</v>
      </c>
      <c r="P8">
        <f t="shared" si="4"/>
        <v>66.83464601017036</v>
      </c>
    </row>
    <row r="9" spans="1:16" x14ac:dyDescent="0.25">
      <c r="A9">
        <v>100</v>
      </c>
      <c r="B9" s="2">
        <v>81</v>
      </c>
      <c r="C9" s="1">
        <v>1.92636700475122</v>
      </c>
      <c r="D9" s="1">
        <v>74</v>
      </c>
      <c r="E9" s="1">
        <v>1.56157608178909</v>
      </c>
      <c r="F9" s="1">
        <v>66</v>
      </c>
      <c r="G9" s="6">
        <v>1.9088332877727201</v>
      </c>
      <c r="H9" s="1">
        <f t="shared" si="0"/>
        <v>73.666666666666671</v>
      </c>
      <c r="I9">
        <f t="shared" si="0"/>
        <v>1.7989254581043435</v>
      </c>
      <c r="J9">
        <f t="shared" si="1"/>
        <v>40.950371976109842</v>
      </c>
      <c r="N9">
        <f t="shared" si="2"/>
        <v>42.048062389056916</v>
      </c>
      <c r="O9">
        <f t="shared" si="3"/>
        <v>47.388020899512348</v>
      </c>
      <c r="P9">
        <f t="shared" si="4"/>
        <v>34.576094425202861</v>
      </c>
    </row>
    <row r="10" spans="1:16" x14ac:dyDescent="0.25">
      <c r="A10" t="s">
        <v>10</v>
      </c>
      <c r="B10" s="2"/>
      <c r="C10" s="1"/>
      <c r="D10" s="1"/>
      <c r="E10" s="1"/>
      <c r="F10" s="1"/>
      <c r="G10" s="6"/>
    </row>
    <row r="11" spans="1:16" x14ac:dyDescent="0.25">
      <c r="A11">
        <v>1</v>
      </c>
      <c r="B11" s="2">
        <v>3099</v>
      </c>
      <c r="C11" s="1">
        <v>14.858230865444</v>
      </c>
      <c r="D11" s="1">
        <v>3157</v>
      </c>
      <c r="E11" s="1">
        <v>14.683995280647601</v>
      </c>
      <c r="F11" s="1">
        <v>2805</v>
      </c>
      <c r="G11" s="6">
        <v>16.1482394277118</v>
      </c>
      <c r="H11" s="1">
        <f>+AVERAGE(B11,D11,F11)</f>
        <v>3020.3333333333335</v>
      </c>
      <c r="I11">
        <f>+AVERAGE(C11,E11,G11)</f>
        <v>15.2301551912678</v>
      </c>
      <c r="J11">
        <f t="shared" ref="J11:J15" si="5">+H11/I11</f>
        <v>198.31270892531941</v>
      </c>
      <c r="N11">
        <f t="shared" ref="N11:N15" si="6">+B11/C11</f>
        <v>208.57126451086373</v>
      </c>
      <c r="O11">
        <f t="shared" ref="O11:O15" si="7">+D11/E11</f>
        <v>214.99598301837432</v>
      </c>
      <c r="P11">
        <f t="shared" ref="P11:P15" si="8">+F11/G11</f>
        <v>173.70314656013664</v>
      </c>
    </row>
    <row r="12" spans="1:16" x14ac:dyDescent="0.25">
      <c r="A12">
        <v>10</v>
      </c>
      <c r="B12" s="2">
        <v>632</v>
      </c>
      <c r="C12" s="1">
        <v>4.8466011210111901</v>
      </c>
      <c r="D12" s="1">
        <v>651</v>
      </c>
      <c r="E12" s="1">
        <v>4.3039712314493901</v>
      </c>
      <c r="F12" s="1">
        <v>630</v>
      </c>
      <c r="G12" s="6">
        <v>4.4965597165282798</v>
      </c>
      <c r="H12" s="1">
        <f t="shared" ref="H12:I15" si="9">+AVERAGE(B12,D12,F12)</f>
        <v>637.66666666666663</v>
      </c>
      <c r="I12">
        <f t="shared" si="9"/>
        <v>4.549044022996287</v>
      </c>
      <c r="J12">
        <f t="shared" si="5"/>
        <v>140.17597179608282</v>
      </c>
      <c r="N12">
        <f t="shared" si="6"/>
        <v>130.40066310803397</v>
      </c>
      <c r="O12">
        <f t="shared" si="7"/>
        <v>151.25565785456507</v>
      </c>
      <c r="P12">
        <f t="shared" si="8"/>
        <v>140.10711292997411</v>
      </c>
    </row>
    <row r="13" spans="1:16" x14ac:dyDescent="0.25">
      <c r="A13">
        <v>20</v>
      </c>
      <c r="B13" s="2">
        <v>357</v>
      </c>
      <c r="C13" s="1">
        <v>2.8315486675128301</v>
      </c>
      <c r="D13" s="1">
        <v>341</v>
      </c>
      <c r="E13" s="1">
        <v>3.41619413020089</v>
      </c>
      <c r="F13" s="1">
        <v>295</v>
      </c>
      <c r="G13" s="6">
        <v>3.9577143361093401</v>
      </c>
      <c r="H13" s="1">
        <f t="shared" si="9"/>
        <v>331</v>
      </c>
      <c r="I13">
        <f t="shared" si="9"/>
        <v>3.4018190446076866</v>
      </c>
      <c r="J13">
        <f t="shared" si="5"/>
        <v>97.30088392699102</v>
      </c>
      <c r="N13">
        <f t="shared" si="6"/>
        <v>126.07941516102598</v>
      </c>
      <c r="O13">
        <f t="shared" si="7"/>
        <v>99.818683307657167</v>
      </c>
      <c r="P13">
        <f t="shared" si="8"/>
        <v>74.537971906785444</v>
      </c>
    </row>
    <row r="14" spans="1:16" x14ac:dyDescent="0.25">
      <c r="A14">
        <v>50</v>
      </c>
      <c r="B14" s="2">
        <v>152</v>
      </c>
      <c r="C14" s="1">
        <v>2.35872270877007</v>
      </c>
      <c r="D14" s="1">
        <v>146</v>
      </c>
      <c r="E14" s="1">
        <v>2.4313722926890402</v>
      </c>
      <c r="F14" s="1">
        <v>123</v>
      </c>
      <c r="G14" s="6">
        <v>2.2438036687672098</v>
      </c>
      <c r="H14" s="1">
        <f t="shared" si="9"/>
        <v>140.33333333333334</v>
      </c>
      <c r="I14">
        <f t="shared" si="9"/>
        <v>2.3446328900754398</v>
      </c>
      <c r="J14">
        <f t="shared" si="5"/>
        <v>59.853008941121715</v>
      </c>
      <c r="N14">
        <f t="shared" si="6"/>
        <v>64.441657103161035</v>
      </c>
      <c r="O14">
        <f t="shared" si="7"/>
        <v>60.048393427453043</v>
      </c>
      <c r="P14">
        <f t="shared" si="8"/>
        <v>54.817630308795529</v>
      </c>
    </row>
    <row r="15" spans="1:16" x14ac:dyDescent="0.25">
      <c r="A15">
        <v>100</v>
      </c>
      <c r="B15" s="2">
        <v>78</v>
      </c>
      <c r="C15" s="1">
        <v>1.7652785857208</v>
      </c>
      <c r="D15" s="1">
        <v>83</v>
      </c>
      <c r="E15" s="1">
        <v>1.6706262076040701</v>
      </c>
      <c r="F15" s="1">
        <v>62</v>
      </c>
      <c r="G15" s="6">
        <v>2.0948145835427501</v>
      </c>
      <c r="H15" s="1">
        <f t="shared" si="9"/>
        <v>74.333333333333329</v>
      </c>
      <c r="I15">
        <f t="shared" si="9"/>
        <v>1.8435731256225401</v>
      </c>
      <c r="J15">
        <f t="shared" si="5"/>
        <v>40.320252177809522</v>
      </c>
      <c r="N15">
        <f t="shared" si="6"/>
        <v>44.18566034332251</v>
      </c>
      <c r="O15">
        <f t="shared" si="7"/>
        <v>49.681969325163713</v>
      </c>
      <c r="P15">
        <f t="shared" si="8"/>
        <v>29.596891527815131</v>
      </c>
    </row>
    <row r="16" spans="1:16" x14ac:dyDescent="0.25">
      <c r="A16" t="s">
        <v>1</v>
      </c>
      <c r="B16" s="2"/>
      <c r="C16" s="1"/>
      <c r="D16" s="1"/>
      <c r="E16" s="1"/>
      <c r="F16" s="1"/>
      <c r="G16" s="6"/>
    </row>
    <row r="17" spans="1:16" x14ac:dyDescent="0.25">
      <c r="A17" t="s">
        <v>0</v>
      </c>
      <c r="B17" s="2"/>
      <c r="C17" s="1"/>
      <c r="D17" s="1"/>
      <c r="E17" s="1"/>
      <c r="F17" s="1"/>
      <c r="G17" s="6"/>
    </row>
    <row r="18" spans="1:16" x14ac:dyDescent="0.25">
      <c r="A18">
        <v>1</v>
      </c>
      <c r="B18" s="2">
        <v>7869</v>
      </c>
      <c r="C18" s="1">
        <v>25.461375882034101</v>
      </c>
      <c r="D18" s="1">
        <v>8003</v>
      </c>
      <c r="E18" s="1">
        <v>25.4553687660954</v>
      </c>
      <c r="F18" s="1">
        <v>7970</v>
      </c>
      <c r="G18" s="6">
        <v>25.358896594727401</v>
      </c>
      <c r="H18" s="1">
        <f>+AVERAGE(B18,D18,F18)</f>
        <v>7947.333333333333</v>
      </c>
      <c r="I18">
        <f>+AVERAGE(C18,E18,G18)</f>
        <v>25.425213747618969</v>
      </c>
      <c r="J18">
        <f>+H18/I18</f>
        <v>312.57685430776718</v>
      </c>
      <c r="N18">
        <f>+B18/C18</f>
        <v>309.05635408149624</v>
      </c>
      <c r="O18">
        <f>+D18/E18</f>
        <v>314.39340256816007</v>
      </c>
      <c r="P18">
        <f>+F18/G18</f>
        <v>314.28812252253573</v>
      </c>
    </row>
    <row r="19" spans="1:16" x14ac:dyDescent="0.25">
      <c r="A19">
        <v>10</v>
      </c>
      <c r="B19" s="2">
        <v>1379</v>
      </c>
      <c r="C19" s="1">
        <v>7.0041218962287504</v>
      </c>
      <c r="D19" s="1">
        <v>1438</v>
      </c>
      <c r="E19" s="1">
        <v>6.3413812182843596</v>
      </c>
      <c r="F19" s="1">
        <v>1412</v>
      </c>
      <c r="G19" s="6">
        <v>6.4538687954191101</v>
      </c>
      <c r="H19" s="1">
        <f t="shared" ref="H19:I22" si="10">+AVERAGE(B19,D19,F19)</f>
        <v>1409.6666666666667</v>
      </c>
      <c r="I19">
        <f t="shared" si="10"/>
        <v>6.5997906366440731</v>
      </c>
      <c r="J19">
        <f t="shared" ref="J19:J22" si="11">+H19/I19</f>
        <v>213.59263411171904</v>
      </c>
      <c r="N19">
        <f>+B19/C19</f>
        <v>196.88406632992766</v>
      </c>
      <c r="O19">
        <f>+D19/E19</f>
        <v>226.76447772194436</v>
      </c>
      <c r="P19">
        <f>+F19/G19</f>
        <v>218.78349944179578</v>
      </c>
    </row>
    <row r="20" spans="1:16" x14ac:dyDescent="0.25">
      <c r="A20">
        <v>20</v>
      </c>
      <c r="B20" s="2">
        <v>714</v>
      </c>
      <c r="C20" s="1">
        <v>5.8942941395798698</v>
      </c>
      <c r="D20" s="1">
        <v>769</v>
      </c>
      <c r="E20" s="1">
        <v>5.1200660885078797</v>
      </c>
      <c r="F20" s="1">
        <v>754</v>
      </c>
      <c r="G20" s="6">
        <v>4.8128779275575599</v>
      </c>
      <c r="H20" s="1">
        <f t="shared" si="10"/>
        <v>745.66666666666663</v>
      </c>
      <c r="I20">
        <f t="shared" si="10"/>
        <v>5.2757460518817698</v>
      </c>
      <c r="J20">
        <f t="shared" si="11"/>
        <v>141.33862004231608</v>
      </c>
      <c r="N20">
        <f>+B20/C20</f>
        <v>121.13409733076064</v>
      </c>
      <c r="O20">
        <f>+D20/E20</f>
        <v>150.19337381719356</v>
      </c>
      <c r="P20">
        <f>+F20/G20</f>
        <v>156.66302186530629</v>
      </c>
    </row>
    <row r="21" spans="1:16" x14ac:dyDescent="0.25">
      <c r="A21">
        <v>50</v>
      </c>
      <c r="B21" s="2">
        <v>269</v>
      </c>
      <c r="C21" s="1">
        <v>4.5758712401147896</v>
      </c>
      <c r="D21" s="1">
        <v>324</v>
      </c>
      <c r="E21" s="1">
        <v>3.9132502462016401</v>
      </c>
      <c r="F21" s="1">
        <v>313</v>
      </c>
      <c r="G21" s="6">
        <v>4.6626025387085903</v>
      </c>
      <c r="H21" s="1">
        <f t="shared" si="10"/>
        <v>302</v>
      </c>
      <c r="I21">
        <f t="shared" si="10"/>
        <v>4.383908008341673</v>
      </c>
      <c r="J21">
        <f t="shared" si="11"/>
        <v>68.88830683156587</v>
      </c>
      <c r="N21">
        <f>+B21/C21</f>
        <v>58.786619177958315</v>
      </c>
      <c r="O21">
        <f>+D21/E21</f>
        <v>82.795625021550208</v>
      </c>
      <c r="P21">
        <f>+F21/G21</f>
        <v>67.129890957141754</v>
      </c>
    </row>
    <row r="22" spans="1:16" x14ac:dyDescent="0.25">
      <c r="A22">
        <v>100</v>
      </c>
      <c r="B22" s="2">
        <v>148</v>
      </c>
      <c r="C22" s="1">
        <v>3.7037510772934099</v>
      </c>
      <c r="D22" s="1">
        <v>164</v>
      </c>
      <c r="E22" s="1">
        <v>3.5625786668388102</v>
      </c>
      <c r="F22" s="1">
        <v>163</v>
      </c>
      <c r="G22" s="6">
        <v>3.8116519647883198</v>
      </c>
      <c r="H22" s="1">
        <f t="shared" si="10"/>
        <v>158.33333333333334</v>
      </c>
      <c r="I22">
        <f t="shared" si="10"/>
        <v>3.69266056964018</v>
      </c>
      <c r="J22">
        <f t="shared" si="11"/>
        <v>42.877846568162006</v>
      </c>
      <c r="N22">
        <f>+B22/C22</f>
        <v>39.959488883403566</v>
      </c>
      <c r="O22">
        <f>+D22/E22</f>
        <v>46.034071198636134</v>
      </c>
      <c r="P22">
        <f>+F22/G22</f>
        <v>42.763610504258672</v>
      </c>
    </row>
    <row r="23" spans="1:16" x14ac:dyDescent="0.25">
      <c r="A23" t="s">
        <v>10</v>
      </c>
      <c r="B23" s="2"/>
      <c r="C23" s="1"/>
      <c r="D23" s="1"/>
      <c r="E23" s="1"/>
      <c r="F23" s="1"/>
      <c r="G23" s="6"/>
    </row>
    <row r="24" spans="1:16" x14ac:dyDescent="0.25">
      <c r="A24">
        <v>1</v>
      </c>
      <c r="B24" s="2">
        <v>5325</v>
      </c>
      <c r="C24" s="1">
        <v>30.367542071500701</v>
      </c>
      <c r="D24" s="1">
        <v>6600</v>
      </c>
      <c r="E24" s="1">
        <v>28.6318646849831</v>
      </c>
      <c r="F24" s="1">
        <v>6751</v>
      </c>
      <c r="G24" s="6">
        <v>27.200282047153401</v>
      </c>
      <c r="H24" s="1">
        <f>+AVERAGE(B24,D24,F24)</f>
        <v>6225.333333333333</v>
      </c>
      <c r="I24">
        <f>+AVERAGE(C24,E24,G24)</f>
        <v>28.7332296012124</v>
      </c>
      <c r="J24">
        <f t="shared" ref="J24:J28" si="12">+H24/I24</f>
        <v>216.65971489228815</v>
      </c>
      <c r="N24">
        <f>+B24/C24</f>
        <v>175.35169581595477</v>
      </c>
      <c r="O24">
        <f>+D24/E24</f>
        <v>230.51240541317526</v>
      </c>
      <c r="P24">
        <f>+F24/G24</f>
        <v>248.19595577342605</v>
      </c>
    </row>
    <row r="25" spans="1:16" x14ac:dyDescent="0.25">
      <c r="A25">
        <v>10</v>
      </c>
      <c r="B25" s="2">
        <v>1230</v>
      </c>
      <c r="C25" s="1">
        <v>7.4073343303753001</v>
      </c>
      <c r="D25" s="1">
        <v>1351</v>
      </c>
      <c r="E25" s="1">
        <v>7.65317098575178</v>
      </c>
      <c r="F25" s="1">
        <v>1341</v>
      </c>
      <c r="G25" s="6">
        <v>7.8533552979351899</v>
      </c>
      <c r="H25" s="1">
        <f t="shared" ref="H25:I28" si="13">+AVERAGE(B25,D25,F25)</f>
        <v>1307.3333333333333</v>
      </c>
      <c r="I25">
        <f t="shared" si="13"/>
        <v>7.6379535380207573</v>
      </c>
      <c r="J25">
        <f t="shared" si="12"/>
        <v>171.16277636746477</v>
      </c>
      <c r="N25">
        <f>+B25/C25</f>
        <v>166.05163816572065</v>
      </c>
      <c r="O25">
        <f>+D25/E25</f>
        <v>176.52813487575435</v>
      </c>
      <c r="P25">
        <f>+F25/G25</f>
        <v>170.75504025044896</v>
      </c>
    </row>
    <row r="26" spans="1:16" x14ac:dyDescent="0.25">
      <c r="A26">
        <v>20</v>
      </c>
      <c r="B26" s="2">
        <v>720</v>
      </c>
      <c r="C26" s="1">
        <v>4.8718338658800304</v>
      </c>
      <c r="D26" s="1">
        <v>674</v>
      </c>
      <c r="E26" s="1">
        <v>4.8014850887702698</v>
      </c>
      <c r="F26" s="1">
        <v>740</v>
      </c>
      <c r="G26" s="6">
        <v>5.8826271744910601</v>
      </c>
      <c r="H26" s="1">
        <f t="shared" si="13"/>
        <v>711.33333333333337</v>
      </c>
      <c r="I26">
        <f t="shared" si="13"/>
        <v>5.185315376380454</v>
      </c>
      <c r="J26">
        <f t="shared" si="12"/>
        <v>137.18226987186088</v>
      </c>
      <c r="N26">
        <f>+B26/C26</f>
        <v>147.7882907794808</v>
      </c>
      <c r="O26">
        <f>+D26/E26</f>
        <v>140.37323610071257</v>
      </c>
      <c r="P26">
        <f>+F26/G26</f>
        <v>125.79413551973428</v>
      </c>
    </row>
    <row r="27" spans="1:16" x14ac:dyDescent="0.25">
      <c r="A27">
        <v>50</v>
      </c>
      <c r="B27" s="2">
        <v>317</v>
      </c>
      <c r="C27" s="1">
        <v>3.9014011226827199</v>
      </c>
      <c r="D27" s="1">
        <v>0</v>
      </c>
      <c r="E27" s="1">
        <v>0</v>
      </c>
      <c r="F27" s="1">
        <v>319</v>
      </c>
      <c r="G27" s="6">
        <v>3.7374201404163601</v>
      </c>
      <c r="H27" s="1">
        <f t="shared" si="13"/>
        <v>212</v>
      </c>
      <c r="I27">
        <f t="shared" si="13"/>
        <v>2.5462737543663603</v>
      </c>
      <c r="J27">
        <f t="shared" si="12"/>
        <v>83.258918895292211</v>
      </c>
      <c r="N27">
        <f>+B27/C27</f>
        <v>81.252860198599961</v>
      </c>
      <c r="O27" t="e">
        <f>+D27/E27</f>
        <v>#DIV/0!</v>
      </c>
      <c r="P27">
        <f>+F27/G27</f>
        <v>85.352994315608953</v>
      </c>
    </row>
    <row r="28" spans="1:16" x14ac:dyDescent="0.25">
      <c r="A28">
        <v>100</v>
      </c>
      <c r="B28" s="2">
        <v>161</v>
      </c>
      <c r="C28" s="1">
        <v>3.5866713756695301</v>
      </c>
      <c r="D28" s="1">
        <v>0</v>
      </c>
      <c r="E28" s="1">
        <v>0</v>
      </c>
      <c r="F28" s="1">
        <v>164</v>
      </c>
      <c r="G28" s="6">
        <v>2.88667323940899</v>
      </c>
      <c r="H28" s="1">
        <f t="shared" si="13"/>
        <v>108.33333333333333</v>
      </c>
      <c r="I28">
        <f t="shared" si="13"/>
        <v>2.1577815383595067</v>
      </c>
      <c r="J28">
        <f t="shared" si="12"/>
        <v>50.205885724509322</v>
      </c>
      <c r="N28">
        <f>+B28/C28</f>
        <v>44.88841690157517</v>
      </c>
      <c r="O28" t="e">
        <f>+D28/E28</f>
        <v>#DIV/0!</v>
      </c>
      <c r="P28">
        <f>+F28/G28</f>
        <v>56.812803666540702</v>
      </c>
    </row>
    <row r="29" spans="1:16" x14ac:dyDescent="0.25">
      <c r="A29" t="s">
        <v>12</v>
      </c>
      <c r="B29" s="2"/>
      <c r="C29" s="1"/>
      <c r="D29" s="1"/>
      <c r="E29" s="1"/>
      <c r="F29" s="1"/>
      <c r="G29" s="6"/>
    </row>
    <row r="30" spans="1:16" x14ac:dyDescent="0.25">
      <c r="A30" t="s">
        <v>0</v>
      </c>
      <c r="B30" s="2"/>
      <c r="C30" s="1"/>
      <c r="D30" s="1"/>
      <c r="E30" s="1"/>
      <c r="F30" s="1"/>
      <c r="G30" s="6"/>
    </row>
    <row r="31" spans="1:16" x14ac:dyDescent="0.25">
      <c r="A31">
        <v>1</v>
      </c>
      <c r="B31" s="2">
        <v>39178</v>
      </c>
      <c r="C31" s="1">
        <v>130.39260112203101</v>
      </c>
      <c r="D31" s="1">
        <v>28621</v>
      </c>
      <c r="E31" s="1">
        <v>132.73853938432799</v>
      </c>
      <c r="F31" s="1">
        <v>29587</v>
      </c>
      <c r="G31" s="6">
        <v>127.413696436211</v>
      </c>
      <c r="H31" s="1">
        <f>+AVERAGE(B31,D31,F31)</f>
        <v>32462</v>
      </c>
      <c r="I31">
        <f>+AVERAGE(C31,E31,G31)</f>
        <v>130.18161231419001</v>
      </c>
      <c r="J31">
        <f>+H31/I31</f>
        <v>249.35933288069739</v>
      </c>
      <c r="N31">
        <f>+B31/C31</f>
        <v>300.46183343895672</v>
      </c>
      <c r="O31">
        <f>+D31/E31</f>
        <v>215.61936821627546</v>
      </c>
      <c r="P31">
        <f>+F31/G31</f>
        <v>232.21208416014034</v>
      </c>
    </row>
    <row r="32" spans="1:16" x14ac:dyDescent="0.25">
      <c r="A32">
        <v>10</v>
      </c>
      <c r="B32" s="2">
        <v>7118</v>
      </c>
      <c r="C32" s="1">
        <v>34.481598987593301</v>
      </c>
      <c r="D32" s="1">
        <v>5154</v>
      </c>
      <c r="E32" s="1">
        <v>35.8856199927395</v>
      </c>
      <c r="F32" s="1">
        <v>5226</v>
      </c>
      <c r="G32" s="6">
        <v>35.035231978981699</v>
      </c>
      <c r="H32" s="1">
        <f t="shared" ref="H32:I35" si="14">+AVERAGE(B32,D32,F32)</f>
        <v>5832.666666666667</v>
      </c>
      <c r="I32">
        <f t="shared" si="14"/>
        <v>35.1341503197715</v>
      </c>
      <c r="J32">
        <f t="shared" ref="J32:J35" si="15">+H32/I32</f>
        <v>166.01131985777309</v>
      </c>
      <c r="N32">
        <f>+B32/C32</f>
        <v>206.42894207316493</v>
      </c>
      <c r="O32">
        <f>+D32/E32</f>
        <v>143.62298884742063</v>
      </c>
      <c r="P32">
        <f>+F32/G32</f>
        <v>149.16413292582669</v>
      </c>
    </row>
    <row r="33" spans="1:16" x14ac:dyDescent="0.25">
      <c r="A33">
        <v>20</v>
      </c>
      <c r="B33" s="2">
        <v>3745</v>
      </c>
      <c r="C33" s="1">
        <v>28.312875231262201</v>
      </c>
      <c r="D33" s="1">
        <v>2749</v>
      </c>
      <c r="E33" s="1">
        <v>23.721800628351001</v>
      </c>
      <c r="F33" s="1">
        <v>2749</v>
      </c>
      <c r="G33" s="6">
        <v>22.2602203891146</v>
      </c>
      <c r="H33" s="1">
        <f t="shared" si="14"/>
        <v>3081</v>
      </c>
      <c r="I33">
        <f t="shared" si="14"/>
        <v>24.764965416242603</v>
      </c>
      <c r="J33">
        <f t="shared" si="15"/>
        <v>124.40962255409667</v>
      </c>
      <c r="N33">
        <f>+B33/C33</f>
        <v>132.27197765717864</v>
      </c>
      <c r="O33">
        <f>+D33/E33</f>
        <v>115.88496350123377</v>
      </c>
      <c r="P33">
        <f>+F33/G33</f>
        <v>123.49383572789242</v>
      </c>
    </row>
    <row r="34" spans="1:16" x14ac:dyDescent="0.25">
      <c r="A34">
        <v>50</v>
      </c>
      <c r="B34" s="2">
        <v>1605</v>
      </c>
      <c r="C34" s="1">
        <v>20.768820748780801</v>
      </c>
      <c r="D34" s="1">
        <v>1097</v>
      </c>
      <c r="E34" s="1">
        <v>17.092343581956801</v>
      </c>
      <c r="F34" s="1">
        <v>1125</v>
      </c>
      <c r="G34" s="6">
        <v>16.172690652659998</v>
      </c>
      <c r="H34" s="1">
        <f t="shared" si="14"/>
        <v>1275.6666666666667</v>
      </c>
      <c r="I34">
        <f t="shared" si="14"/>
        <v>18.011284994465868</v>
      </c>
      <c r="J34">
        <f t="shared" si="15"/>
        <v>70.825966445960248</v>
      </c>
      <c r="N34">
        <f>+B34/C34</f>
        <v>77.279303404562285</v>
      </c>
      <c r="O34">
        <f>+D34/E34</f>
        <v>64.180783327923891</v>
      </c>
      <c r="P34">
        <f>+F34/G34</f>
        <v>69.561708942659209</v>
      </c>
    </row>
    <row r="35" spans="1:16" x14ac:dyDescent="0.25">
      <c r="A35">
        <v>100</v>
      </c>
      <c r="B35" s="2">
        <v>823</v>
      </c>
      <c r="C35" s="1">
        <v>16.3678891722811</v>
      </c>
      <c r="D35" s="1">
        <v>437</v>
      </c>
      <c r="E35" s="1">
        <v>16.1547070622909</v>
      </c>
      <c r="F35" s="1">
        <v>579</v>
      </c>
      <c r="G35" s="6">
        <v>12.9648839459987</v>
      </c>
      <c r="H35" s="1">
        <f t="shared" si="14"/>
        <v>613</v>
      </c>
      <c r="I35">
        <f t="shared" si="14"/>
        <v>15.162493393523567</v>
      </c>
      <c r="J35">
        <f t="shared" si="15"/>
        <v>40.42870681558442</v>
      </c>
      <c r="N35">
        <f>+B35/C35</f>
        <v>50.281376623306109</v>
      </c>
      <c r="O35">
        <f>+D35/E35</f>
        <v>27.050939290633536</v>
      </c>
      <c r="P35">
        <f>+F35/G35</f>
        <v>44.659096248886549</v>
      </c>
    </row>
    <row r="36" spans="1:16" x14ac:dyDescent="0.25">
      <c r="A36" t="s">
        <v>10</v>
      </c>
      <c r="B36" s="2"/>
      <c r="C36" s="1"/>
      <c r="D36" s="1"/>
      <c r="E36" s="1"/>
      <c r="F36" s="1"/>
      <c r="G36" s="6"/>
    </row>
    <row r="37" spans="1:16" x14ac:dyDescent="0.25">
      <c r="A37">
        <v>1</v>
      </c>
      <c r="B37" s="2">
        <v>33692</v>
      </c>
      <c r="C37" s="1">
        <v>136.43805051676401</v>
      </c>
      <c r="D37" s="1">
        <v>16732</v>
      </c>
      <c r="E37" s="1">
        <v>153.36763646907599</v>
      </c>
      <c r="F37" s="1">
        <v>25681</v>
      </c>
      <c r="G37" s="6">
        <v>134.52553644473599</v>
      </c>
      <c r="H37" s="1">
        <f>+AVERAGE(B37,D37,F37)</f>
        <v>25368.333333333332</v>
      </c>
      <c r="I37">
        <f>+AVERAGE(C37,E37,G37)</f>
        <v>141.44374114352533</v>
      </c>
      <c r="J37">
        <f t="shared" ref="J37:J41" si="16">+H37/I37</f>
        <v>179.35281637942296</v>
      </c>
      <c r="N37">
        <f t="shared" ref="N37:N41" si="17">+B37/C37</f>
        <v>246.93991062163627</v>
      </c>
      <c r="O37">
        <f t="shared" ref="O37:O41" si="18">+D37/E37</f>
        <v>109.09733230044088</v>
      </c>
      <c r="P37">
        <f t="shared" ref="P37:P41" si="19">+F37/G37</f>
        <v>190.90055820405468</v>
      </c>
    </row>
    <row r="38" spans="1:16" x14ac:dyDescent="0.25">
      <c r="A38">
        <v>10</v>
      </c>
      <c r="B38" s="2">
        <v>6815</v>
      </c>
      <c r="C38" s="1">
        <v>35.835935887414898</v>
      </c>
      <c r="D38" s="1">
        <v>5084</v>
      </c>
      <c r="E38" s="1">
        <v>37.346984205767498</v>
      </c>
      <c r="F38" s="1">
        <v>4995</v>
      </c>
      <c r="G38" s="6">
        <v>36.157497962005401</v>
      </c>
      <c r="H38" s="1">
        <f t="shared" ref="H38:I41" si="20">+AVERAGE(B38,D38,F38)</f>
        <v>5631.333333333333</v>
      </c>
      <c r="I38">
        <f t="shared" si="20"/>
        <v>36.446806018395932</v>
      </c>
      <c r="J38">
        <f t="shared" si="16"/>
        <v>154.50828065677439</v>
      </c>
      <c r="N38">
        <f t="shared" si="17"/>
        <v>190.17223441325936</v>
      </c>
      <c r="O38">
        <f t="shared" si="18"/>
        <v>136.12879615631394</v>
      </c>
      <c r="P38">
        <f t="shared" si="19"/>
        <v>138.1456207298632</v>
      </c>
    </row>
    <row r="39" spans="1:16" x14ac:dyDescent="0.25">
      <c r="A39">
        <v>20</v>
      </c>
      <c r="B39" s="2">
        <v>3755</v>
      </c>
      <c r="C39" s="1">
        <v>27.0763054486596</v>
      </c>
      <c r="D39" s="1">
        <v>2713</v>
      </c>
      <c r="E39" s="1">
        <v>23.839220618363399</v>
      </c>
      <c r="F39" s="1">
        <v>2716</v>
      </c>
      <c r="G39" s="6">
        <v>22.9061067104339</v>
      </c>
      <c r="H39" s="1">
        <f t="shared" si="20"/>
        <v>3061.3333333333335</v>
      </c>
      <c r="I39">
        <f t="shared" si="20"/>
        <v>24.607210925818965</v>
      </c>
      <c r="J39">
        <f t="shared" si="16"/>
        <v>124.40797709915383</v>
      </c>
      <c r="N39">
        <f t="shared" si="17"/>
        <v>138.6821406310398</v>
      </c>
      <c r="O39">
        <f t="shared" si="18"/>
        <v>113.80405607346789</v>
      </c>
      <c r="P39">
        <f t="shared" si="19"/>
        <v>118.57100092713888</v>
      </c>
    </row>
    <row r="40" spans="1:16" x14ac:dyDescent="0.25">
      <c r="A40">
        <v>50</v>
      </c>
      <c r="B40" s="2">
        <v>1608</v>
      </c>
      <c r="C40" s="1">
        <v>19.109594904351901</v>
      </c>
      <c r="D40" s="1">
        <v>1171</v>
      </c>
      <c r="E40" s="1">
        <v>15.673543694778299</v>
      </c>
      <c r="F40" s="1">
        <v>1119</v>
      </c>
      <c r="G40" s="6">
        <v>17.441150948870899</v>
      </c>
      <c r="H40" s="1">
        <f t="shared" si="20"/>
        <v>1299.3333333333333</v>
      </c>
      <c r="I40">
        <f t="shared" si="20"/>
        <v>17.408096516000366</v>
      </c>
      <c r="J40">
        <f t="shared" si="16"/>
        <v>74.63959842703494</v>
      </c>
      <c r="N40">
        <f t="shared" si="17"/>
        <v>84.146210741170862</v>
      </c>
      <c r="O40">
        <f t="shared" si="18"/>
        <v>74.711885378551827</v>
      </c>
      <c r="P40">
        <f t="shared" si="19"/>
        <v>64.158609903691101</v>
      </c>
    </row>
    <row r="41" spans="1:16" x14ac:dyDescent="0.25">
      <c r="A41">
        <v>100</v>
      </c>
      <c r="B41" s="7">
        <v>827</v>
      </c>
      <c r="C41" s="8">
        <v>15.1853251662105</v>
      </c>
      <c r="D41" s="8">
        <v>594</v>
      </c>
      <c r="E41" s="8">
        <v>13.950755590689299</v>
      </c>
      <c r="F41" s="8">
        <v>580</v>
      </c>
      <c r="G41" s="9">
        <v>12.9557679044082</v>
      </c>
      <c r="H41" s="1">
        <f t="shared" si="20"/>
        <v>667</v>
      </c>
      <c r="I41">
        <f t="shared" si="20"/>
        <v>14.030616220436</v>
      </c>
      <c r="J41">
        <f t="shared" si="16"/>
        <v>47.538895620884787</v>
      </c>
      <c r="N41">
        <f t="shared" si="17"/>
        <v>54.460473578807004</v>
      </c>
      <c r="O41">
        <f t="shared" si="18"/>
        <v>42.578338939321263</v>
      </c>
      <c r="P41">
        <f t="shared" si="19"/>
        <v>44.767705340156255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A545-E4F6-48B9-982C-2C825DE32D69}">
  <sheetPr>
    <tabColor theme="5" tint="0.39997558519241921"/>
  </sheetPr>
  <dimension ref="A1:J17"/>
  <sheetViews>
    <sheetView workbookViewId="0">
      <selection activeCell="J5" sqref="J5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2" bestFit="1" customWidth="1"/>
    <col min="4" max="4" width="8" bestFit="1" customWidth="1"/>
    <col min="5" max="5" width="12" bestFit="1" customWidth="1"/>
    <col min="6" max="6" width="8" bestFit="1" customWidth="1"/>
    <col min="7" max="7" width="12" bestFit="1" customWidth="1"/>
    <col min="8" max="8" width="12" style="1" bestFit="1" customWidth="1"/>
    <col min="9" max="9" width="12" bestFit="1" customWidth="1"/>
    <col min="10" max="10" width="13.42578125" bestFit="1" customWidth="1"/>
  </cols>
  <sheetData>
    <row r="1" spans="1:10" x14ac:dyDescent="0.25">
      <c r="A1" t="s">
        <v>11</v>
      </c>
    </row>
    <row r="2" spans="1:10" x14ac:dyDescent="0.25">
      <c r="A2" t="s">
        <v>0</v>
      </c>
    </row>
    <row r="3" spans="1:10" x14ac:dyDescent="0.25">
      <c r="B3" t="s">
        <v>2</v>
      </c>
      <c r="D3" t="s">
        <v>3</v>
      </c>
      <c r="F3" t="s">
        <v>4</v>
      </c>
    </row>
    <row r="4" spans="1:10" x14ac:dyDescent="0.25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s="1" t="s">
        <v>8</v>
      </c>
      <c r="I4" t="s">
        <v>9</v>
      </c>
      <c r="J4" t="s">
        <v>13</v>
      </c>
    </row>
    <row r="5" spans="1:10" x14ac:dyDescent="0.25">
      <c r="B5" s="3">
        <v>138308</v>
      </c>
      <c r="C5" s="4">
        <v>29.6958303004503</v>
      </c>
      <c r="D5" s="4">
        <v>149429</v>
      </c>
      <c r="E5" s="4">
        <v>29.685302821104401</v>
      </c>
      <c r="F5" s="4">
        <v>146824</v>
      </c>
      <c r="G5" s="5">
        <v>29.6795477946288</v>
      </c>
      <c r="H5" s="1">
        <f>+AVERAGE(B5,D5,F5)</f>
        <v>144853.66666666666</v>
      </c>
      <c r="I5">
        <f>+AVERAGE(C5,E5,G5)</f>
        <v>29.686893638727835</v>
      </c>
      <c r="J5">
        <f>+I5/H5</f>
        <v>2.0494402607731368E-4</v>
      </c>
    </row>
    <row r="6" spans="1:10" x14ac:dyDescent="0.25">
      <c r="A6" t="s">
        <v>10</v>
      </c>
      <c r="B6" s="2"/>
      <c r="C6" s="1"/>
      <c r="D6" s="1"/>
      <c r="E6" s="1"/>
      <c r="F6" s="1"/>
      <c r="G6" s="6"/>
    </row>
    <row r="7" spans="1:10" x14ac:dyDescent="0.25">
      <c r="B7" s="2">
        <v>144080</v>
      </c>
      <c r="C7" s="1">
        <v>29.679007869097401</v>
      </c>
      <c r="D7" s="1">
        <v>164699</v>
      </c>
      <c r="E7" s="1">
        <v>29.658952476573099</v>
      </c>
      <c r="F7" s="1">
        <v>156390</v>
      </c>
      <c r="G7" s="6">
        <v>29.671721610240599</v>
      </c>
      <c r="H7" s="1">
        <f>+AVERAGE(B7,D7,F7)</f>
        <v>155056.33333333334</v>
      </c>
      <c r="I7">
        <f>+AVERAGE(C7,E7,G7)</f>
        <v>29.669893985303698</v>
      </c>
      <c r="J7">
        <f>+I7/H7</f>
        <v>1.9134912678168815E-4</v>
      </c>
    </row>
    <row r="8" spans="1:10" x14ac:dyDescent="0.25">
      <c r="A8" t="s">
        <v>1</v>
      </c>
      <c r="B8" s="2"/>
      <c r="C8" s="1"/>
      <c r="D8" s="1"/>
      <c r="E8" s="1"/>
      <c r="F8" s="1"/>
      <c r="G8" s="6"/>
    </row>
    <row r="9" spans="1:10" x14ac:dyDescent="0.25">
      <c r="A9" t="s">
        <v>0</v>
      </c>
      <c r="B9" s="2"/>
      <c r="C9" s="1"/>
      <c r="D9" s="1"/>
      <c r="E9" s="1"/>
      <c r="F9" s="1"/>
      <c r="G9" s="6"/>
    </row>
    <row r="10" spans="1:10" x14ac:dyDescent="0.25">
      <c r="B10" s="2">
        <v>292183</v>
      </c>
      <c r="C10" s="1">
        <v>59.394217849243397</v>
      </c>
      <c r="D10" s="1">
        <v>294942</v>
      </c>
      <c r="E10" s="1">
        <v>59.370602401089798</v>
      </c>
      <c r="F10" s="1">
        <v>302710</v>
      </c>
      <c r="G10" s="6">
        <v>59.370996335404897</v>
      </c>
      <c r="H10" s="1">
        <f>+AVERAGE(B10,D10,F10)</f>
        <v>296611.66666666669</v>
      </c>
      <c r="I10">
        <f>+AVERAGE(C10,E10,G10)</f>
        <v>59.378605528579364</v>
      </c>
      <c r="J10">
        <f>+I10/H10</f>
        <v>2.0018971672921168E-4</v>
      </c>
    </row>
    <row r="11" spans="1:10" x14ac:dyDescent="0.25">
      <c r="A11" t="s">
        <v>10</v>
      </c>
      <c r="B11" s="2"/>
      <c r="C11" s="1"/>
      <c r="D11" s="1"/>
      <c r="E11" s="1"/>
      <c r="F11" s="1"/>
      <c r="G11" s="6"/>
    </row>
    <row r="12" spans="1:10" x14ac:dyDescent="0.25">
      <c r="B12" s="2">
        <v>327980</v>
      </c>
      <c r="C12" s="1">
        <v>59.358262371970298</v>
      </c>
      <c r="D12" s="1">
        <v>323879</v>
      </c>
      <c r="E12" s="1">
        <v>59.344160140492001</v>
      </c>
      <c r="F12" s="1">
        <v>329919</v>
      </c>
      <c r="G12" s="6">
        <v>59.330197732313501</v>
      </c>
      <c r="H12" s="1">
        <f>+AVERAGE(B12,D12,F12)</f>
        <v>327259.33333333331</v>
      </c>
      <c r="I12">
        <f>+AVERAGE(C12,E12,G12)</f>
        <v>59.344206748258607</v>
      </c>
      <c r="J12">
        <f>+I12/H12</f>
        <v>1.813369420019351E-4</v>
      </c>
    </row>
    <row r="13" spans="1:10" x14ac:dyDescent="0.25">
      <c r="A13" t="s">
        <v>12</v>
      </c>
      <c r="B13" s="2"/>
      <c r="C13" s="1"/>
      <c r="D13" s="1"/>
      <c r="E13" s="1"/>
      <c r="F13" s="1"/>
      <c r="G13" s="6"/>
    </row>
    <row r="14" spans="1:10" x14ac:dyDescent="0.25">
      <c r="A14" t="s">
        <v>0</v>
      </c>
      <c r="B14" s="2"/>
      <c r="C14" s="1"/>
      <c r="D14" s="1"/>
      <c r="E14" s="1"/>
      <c r="F14" s="1"/>
      <c r="G14" s="6"/>
    </row>
    <row r="15" spans="1:10" x14ac:dyDescent="0.25">
      <c r="B15" s="2">
        <v>1541045</v>
      </c>
      <c r="C15" s="1">
        <v>297.00893666828</v>
      </c>
      <c r="D15" s="1">
        <v>1503376</v>
      </c>
      <c r="E15" s="1">
        <v>296.93125696736303</v>
      </c>
      <c r="F15" s="1">
        <v>1492977</v>
      </c>
      <c r="G15" s="6">
        <v>296.90886333095801</v>
      </c>
      <c r="H15" s="1">
        <f>+AVERAGE(B15,D15,F15)</f>
        <v>1512466</v>
      </c>
      <c r="I15">
        <f>+AVERAGE(C15,E15,G15)</f>
        <v>296.94968565553364</v>
      </c>
      <c r="J15">
        <f>+I15/H15</f>
        <v>1.963347841574843E-4</v>
      </c>
    </row>
    <row r="16" spans="1:10" x14ac:dyDescent="0.25">
      <c r="A16" t="s">
        <v>10</v>
      </c>
      <c r="B16" s="2"/>
      <c r="C16" s="1"/>
      <c r="D16" s="1"/>
      <c r="E16" s="1"/>
      <c r="F16" s="1"/>
      <c r="G16" s="6"/>
    </row>
    <row r="17" spans="2:10" x14ac:dyDescent="0.25">
      <c r="B17" s="7">
        <v>509680</v>
      </c>
      <c r="C17" s="8">
        <v>298.87007804855199</v>
      </c>
      <c r="D17" s="8">
        <v>494353</v>
      </c>
      <c r="E17" s="8">
        <v>298.79028162080698</v>
      </c>
      <c r="F17" s="8">
        <v>491934</v>
      </c>
      <c r="G17" s="9">
        <v>298.87099190510298</v>
      </c>
      <c r="H17" s="1">
        <f>+AVERAGE(B17,D17,F17)</f>
        <v>498655.66666666669</v>
      </c>
      <c r="I17">
        <f>+AVERAGE(C17,E17,G17)</f>
        <v>298.84378385815398</v>
      </c>
      <c r="J17">
        <f>+I17/H17</f>
        <v>5.9929888264544735E-4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CI - single</vt:lpstr>
      <vt:lpstr>CI - batch</vt:lpstr>
      <vt:lpstr>MongoDB - S_WRITE</vt:lpstr>
      <vt:lpstr>MongoDB - B_WRITE</vt:lpstr>
      <vt:lpstr>MongoDB - READ</vt:lpstr>
      <vt:lpstr>Cassandra - S_WRITE</vt:lpstr>
      <vt:lpstr>Cassandra - B_WRITE</vt:lpstr>
      <vt:lpstr>Cassandra - 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Weir</dc:creator>
  <cp:keywords/>
  <dc:description/>
  <cp:lastModifiedBy>Josh Weir</cp:lastModifiedBy>
  <cp:revision/>
  <dcterms:created xsi:type="dcterms:W3CDTF">2025-04-21T17:36:55Z</dcterms:created>
  <dcterms:modified xsi:type="dcterms:W3CDTF">2025-04-24T01:17:24Z</dcterms:modified>
  <cp:category/>
  <cp:contentStatus/>
</cp:coreProperties>
</file>