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malone/Documents/"/>
    </mc:Choice>
  </mc:AlternateContent>
  <xr:revisionPtr revIDLastSave="0" documentId="8_{069667FC-7561-D14B-87B5-6EF4BF71A98D}" xr6:coauthVersionLast="47" xr6:coauthVersionMax="47" xr10:uidLastSave="{00000000-0000-0000-0000-000000000000}"/>
  <bookViews>
    <workbookView xWindow="-57460" yWindow="400" windowWidth="42920" windowHeight="30200" activeTab="3" xr2:uid="{00000000-000D-0000-FFFF-FFFF00000000}"/>
  </bookViews>
  <sheets>
    <sheet name="Outcomes Parent Categories" sheetId="2" r:id="rId1"/>
    <sheet name="Outcomes launch date" sheetId="5" r:id="rId2"/>
    <sheet name="Kickstarter" sheetId="1" r:id="rId3"/>
    <sheet name="Outcomes Baesd on Goals" sheetId="9" r:id="rId4"/>
  </sheet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C4" i="9"/>
  <c r="C3" i="9"/>
  <c r="C2" i="9"/>
  <c r="B2" i="9"/>
  <c r="D2" i="9"/>
  <c r="C13" i="9"/>
  <c r="C12" i="9"/>
  <c r="C11" i="9"/>
  <c r="C10" i="9"/>
  <c r="C8" i="9"/>
  <c r="C7" i="9"/>
  <c r="C6" i="9"/>
  <c r="C5" i="9"/>
  <c r="C9" i="9"/>
  <c r="B13" i="9"/>
  <c r="B12" i="9"/>
  <c r="B11" i="9"/>
  <c r="B10" i="9"/>
  <c r="B9" i="9"/>
  <c r="B8" i="9"/>
  <c r="B7" i="9"/>
  <c r="B6" i="9"/>
  <c r="B5" i="9"/>
  <c r="B4" i="9"/>
  <c r="B3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<sst xmlns="http://schemas.openxmlformats.org/spreadsheetml/2006/main" count="32994" uniqueCount="8400">
  <si>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</si>
  <si>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</si>
  <si>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</si>
  <si>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</si>
  <si>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</si>
  <si>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</si>
  <si>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</si>
  <si>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</si>
  <si>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</si>
  <si>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</si>
  <si>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</si>
  <si>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</si>
  <si>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</si>
  <si>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</si>
  <si>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</si>
  <si>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</si>
  <si>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</si>
  <si>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</si>
  <si>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</si>
  <si>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</si>
  <si>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</si>
  <si>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</si>
  <si>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</si>
  <si>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</si>
  <si>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</si>
  <si>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</si>
  <si>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</si>
  <si>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</si>
  <si>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</si>
  <si>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</si>
  <si>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</si>
  <si>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</si>
  <si>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</si>
  <si>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</si>
  <si>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</si>
  <si>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</si>
  <si>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</si>
  <si>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</si>
  <si>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</si>
  <si>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</si>
  <si>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</si>
  <si>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</si>
  <si>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</si>
  <si>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</si>
  <si>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</si>
  <si>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</si>
  <si>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</si>
  <si>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</si>
  <si>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</si>
  <si>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</si>
  <si>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</si>
  <si>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</si>
  <si>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</si>
  <si>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</si>
  <si>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</si>
  <si>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</si>
  <si>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</si>
  <si>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</si>
  <si>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</si>
  <si>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</si>
  <si>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</si>
  <si>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</si>
  <si>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</si>
  <si>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</si>
  <si>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</si>
  <si>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</si>
  <si>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</si>
  <si>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</si>
  <si>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</si>
  <si>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</si>
  <si>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</si>
  <si>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</si>
  <si>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</si>
  <si>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</si>
  <si>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</si>
  <si>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</si>
  <si>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</si>
  <si>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</si>
  <si>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</si>
  <si>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</si>
  <si>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</si>
  <si>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</si>
  <si>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</si>
  <si>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</si>
  <si>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</si>
  <si>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</si>
  <si>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</si>
  <si>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</si>
  <si>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</si>
  <si>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</si>
  <si>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</si>
  <si>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</si>
  <si>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</si>
  <si>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</si>
  <si>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</si>
  <si>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</si>
  <si>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</si>
  <si>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</si>
  <si>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</si>
  <si>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</si>
  <si>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</si>
  <si>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</si>
  <si>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</si>
  <si>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</si>
  <si>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</si>
  <si>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</si>
  <si>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</si>
  <si>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</si>
  <si>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</si>
  <si>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</si>
  <si>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</si>
  <si>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</si>
  <si>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</si>
  <si>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</si>
  <si>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</si>
  <si>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</si>
  <si>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</si>
  <si>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</si>
  <si>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</si>
  <si>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</si>
  <si>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</si>
  <si>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</si>
  <si>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</si>
  <si>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</si>
  <si>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</si>
  <si>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</si>
  <si>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</si>
  <si>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</si>
  <si>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</si>
  <si>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</si>
  <si>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</si>
  <si>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</si>
  <si>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</si>
  <si>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</si>
  <si>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</si>
  <si>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</si>
  <si>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</si>
  <si>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</si>
  <si>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</si>
  <si>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</si>
  <si>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</si>
  <si>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</si>
  <si>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</si>
  <si>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</si>
  <si>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</si>
  <si>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</si>
  <si>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</si>
  <si>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</si>
  <si>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</si>
  <si>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</si>
  <si>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</si>
  <si>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</si>
  <si>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</si>
  <si>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</si>
  <si>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</si>
  <si>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</si>
  <si>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</si>
  <si>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</si>
  <si>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</si>
  <si>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</si>
  <si>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</si>
  <si>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</si>
  <si>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</si>
  <si>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</si>
  <si>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</si>
  <si>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</si>
  <si>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</si>
  <si>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</si>
  <si>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</si>
  <si>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</si>
  <si>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</si>
  <si>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</si>
  <si>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</si>
  <si>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</si>
  <si>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</si>
  <si>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</si>
  <si>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</si>
  <si>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</si>
  <si>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</si>
  <si>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</si>
  <si>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</si>
  <si>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</si>
  <si>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</si>
  <si>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</si>
  <si>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</si>
  <si>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</si>
  <si>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</si>
  <si>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</si>
  <si>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</si>
  <si>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</si>
  <si>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</si>
  <si>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</si>
  <si>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</si>
  <si>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</si>
  <si>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</si>
  <si>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</si>
  <si>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</si>
  <si>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</si>
  <si>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</si>
  <si>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</si>
  <si>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</si>
  <si>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</si>
  <si>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</si>
  <si>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</si>
  <si>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</si>
  <si>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</si>
  <si>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</si>
  <si>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</si>
  <si>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</si>
  <si>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</si>
  <si>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</si>
  <si>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</si>
  <si>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</si>
  <si>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</si>
  <si>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</si>
  <si>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</si>
  <si>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</si>
  <si>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</si>
  <si>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</si>
  <si>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</si>
  <si>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</si>
  <si>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</si>
  <si>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</si>
  <si>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</si>
  <si>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</si>
  <si>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</si>
  <si>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</si>
  <si>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</si>
  <si>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</si>
  <si>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</si>
  <si>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</si>
  <si>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</si>
  <si>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</si>
  <si>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</si>
  <si>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</si>
  <si>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</si>
  <si>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</si>
  <si>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</si>
  <si>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</si>
  <si>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</si>
  <si>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</si>
  <si>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</si>
  <si>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</si>
  <si>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</si>
  <si>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</si>
  <si>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</si>
  <si>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</si>
  <si>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</si>
  <si>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</si>
  <si>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</si>
  <si>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</si>
  <si>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</si>
  <si>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</si>
  <si>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</si>
  <si>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</si>
  <si>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</si>
  <si>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</si>
  <si>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</si>
  <si>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</si>
  <si>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</si>
  <si>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</si>
  <si>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</si>
  <si>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</si>
  <si>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</si>
  <si>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</si>
  <si>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</si>
  <si>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</si>
  <si>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</si>
  <si>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</si>
  <si>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</si>
  <si>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</si>
  <si>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</si>
  <si>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</si>
  <si>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</si>
  <si>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</si>
  <si>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</si>
  <si>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</si>
  <si>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</si>
  <si>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</si>
  <si>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</si>
  <si>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</si>
  <si>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</si>
  <si>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</si>
  <si>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</si>
  <si>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</si>
  <si>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</si>
  <si>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</si>
  <si>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</si>
  <si>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</si>
  <si>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</si>
  <si>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</si>
  <si>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</si>
  <si>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</si>
  <si>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</si>
  <si>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</si>
  <si>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</si>
  <si>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</si>
  <si>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</si>
  <si>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</si>
  <si>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</si>
  <si>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</si>
  <si>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</si>
  <si>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</si>
  <si>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</si>
  <si>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</si>
  <si>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</si>
  <si>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</si>
  <si>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</si>
  <si>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</si>
  <si>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</si>
  <si>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</si>
  <si>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</si>
  <si>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</si>
  <si>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</si>
  <si>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</si>
  <si>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</si>
  <si>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</si>
  <si>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</si>
  <si>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</si>
  <si>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</si>
  <si>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</si>
  <si>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</si>
  <si>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</si>
  <si>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</si>
  <si>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</si>
  <si>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</si>
  <si>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</si>
  <si>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</si>
  <si>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</si>
  <si>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</si>
  <si>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</si>
  <si>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</si>
  <si>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</si>
  <si>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</si>
  <si>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</si>
  <si>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</si>
  <si>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</si>
  <si>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</si>
  <si>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</si>
  <si>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</si>
  <si>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</si>
  <si>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</si>
  <si>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</si>
  <si>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</si>
  <si>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</si>
  <si>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</si>
  <si>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</si>
  <si>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</si>
  <si>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</si>
  <si>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</si>
  <si>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</si>
  <si>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</si>
  <si>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</si>
  <si>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</si>
  <si>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</si>
  <si>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</si>
  <si>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</si>
  <si>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</si>
  <si>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</si>
  <si>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</si>
  <si>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</si>
  <si>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</si>
  <si>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</si>
  <si>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</si>
  <si>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</si>
  <si>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</si>
  <si>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</si>
  <si>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</si>
  <si>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</si>
  <si>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</si>
  <si>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</si>
  <si>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</si>
  <si>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</si>
  <si>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</si>
  <si>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</si>
  <si>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</si>
  <si>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</si>
  <si>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</si>
  <si>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</si>
  <si>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</si>
  <si>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</si>
  <si>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</si>
  <si>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</si>
  <si>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</si>
  <si>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</si>
  <si>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</si>
  <si>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</si>
  <si>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</si>
  <si>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</si>
  <si>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</si>
  <si>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</si>
  <si>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</si>
  <si>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</si>
  <si>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</si>
  <si>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</si>
  <si>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</si>
  <si>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</si>
  <si>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</si>
  <si>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</si>
  <si>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</si>
  <si>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</si>
  <si>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</si>
  <si>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</si>
  <si>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</si>
  <si>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</si>
  <si>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</si>
  <si>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</si>
  <si>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</si>
  <si>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</si>
  <si>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</si>
  <si>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</si>
  <si>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</si>
  <si>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</si>
  <si>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</si>
  <si>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</si>
  <si>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</si>
  <si>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</si>
  <si>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</si>
  <si>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</si>
  <si>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</si>
  <si>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</si>
  <si>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</si>
  <si>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</si>
  <si>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</si>
  <si>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</si>
  <si>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</si>
  <si>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</si>
  <si>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</si>
  <si>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</si>
  <si>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</si>
  <si>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</si>
  <si>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</si>
  <si>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</si>
  <si>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</si>
  <si>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</si>
  <si>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</si>
  <si>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</si>
  <si>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</si>
  <si>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</si>
  <si>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</si>
  <si>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</si>
  <si>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</si>
  <si>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</si>
  <si>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</si>
  <si>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</si>
  <si>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</si>
  <si>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</si>
  <si>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</si>
  <si>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</si>
  <si>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</si>
  <si>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</si>
  <si>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</si>
  <si>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</si>
  <si>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</si>
  <si>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</si>
  <si>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</si>
  <si>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</si>
  <si>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</si>
  <si>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</si>
  <si>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</si>
  <si>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</si>
  <si>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</si>
  <si>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</si>
  <si>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</si>
  <si>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</si>
  <si>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</si>
  <si>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</si>
  <si>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</si>
  <si>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</si>
  <si>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</si>
  <si>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</si>
  <si>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</si>
  <si>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</si>
  <si>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</si>
  <si>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</si>
  <si>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</si>
  <si>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</si>
  <si>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</si>
  <si>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</si>
  <si>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</si>
  <si>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</si>
  <si>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</si>
  <si>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</si>
  <si>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</si>
  <si>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</si>
  <si>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</si>
  <si>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</si>
  <si>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</si>
  <si>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</si>
  <si>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</si>
  <si>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</si>
  <si>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</si>
  <si>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</si>
  <si>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</si>
  <si>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</si>
  <si>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</si>
  <si>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</si>
  <si>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</si>
  <si>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</si>
  <si>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</si>
  <si>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</si>
  <si>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</si>
  <si>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</si>
  <si>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</si>
  <si>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</si>
  <si>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</si>
  <si>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</si>
  <si>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</si>
  <si>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</si>
  <si>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</si>
  <si>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</si>
  <si>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</si>
  <si>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</si>
  <si>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</si>
  <si>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</si>
  <si>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</si>
  <si>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</si>
  <si>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</si>
  <si>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</si>
  <si>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</si>
  <si>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</si>
  <si>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</si>
  <si>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</si>
  <si>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</si>
  <si>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</si>
  <si>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</si>
  <si>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</si>
  <si>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</si>
  <si>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</si>
  <si>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</si>
  <si>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</si>
  <si>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</si>
  <si>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</si>
  <si>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</si>
  <si>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</si>
  <si>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</si>
  <si>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</si>
  <si>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</si>
  <si>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</si>
  <si>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</si>
  <si>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</si>
  <si>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</si>
  <si>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</si>
  <si>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</si>
  <si>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</si>
  <si>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</si>
  <si>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</si>
  <si>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</si>
  <si>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</si>
  <si>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</si>
  <si>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</si>
  <si>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</si>
  <si>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</si>
  <si>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</si>
  <si>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</si>
  <si>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</si>
  <si>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</si>
  <si>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</si>
  <si>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</si>
  <si>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</si>
  <si>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</si>
  <si>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</si>
  <si>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</si>
  <si>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</si>
  <si>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</si>
  <si>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</si>
  <si>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</si>
  <si>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</si>
  <si>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</si>
  <si>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</si>
  <si>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</si>
  <si>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</si>
  <si>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</si>
  <si>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</si>
  <si>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</si>
  <si>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</si>
  <si>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</si>
  <si>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</si>
  <si>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</si>
  <si>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</si>
  <si>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</si>
  <si>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</si>
  <si>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</si>
  <si>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</si>
  <si>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</si>
  <si>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</si>
  <si>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</si>
  <si>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</si>
  <si>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</si>
  <si>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</si>
  <si>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</si>
  <si>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</si>
  <si>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</si>
  <si>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</si>
  <si>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</si>
  <si>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</si>
  <si>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</si>
  <si>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</si>
  <si>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</si>
  <si>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</si>
  <si>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</si>
  <si>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</si>
  <si>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</si>
  <si>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</si>
  <si>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</si>
  <si>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</si>
  <si>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</si>
  <si>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</si>
  <si>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</si>
  <si>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</si>
  <si>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</si>
  <si>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</si>
  <si>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</si>
  <si>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</si>
  <si>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</si>
  <si>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</si>
  <si>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</si>
  <si>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</si>
  <si>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</si>
  <si>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</si>
  <si>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</si>
  <si>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</si>
  <si>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</si>
  <si>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</si>
  <si>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</si>
  <si>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</si>
  <si>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</si>
  <si>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</si>
  <si>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</si>
  <si>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</si>
  <si>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</si>
  <si>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</si>
  <si>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</si>
  <si>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</si>
  <si>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</si>
  <si>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</si>
  <si>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</si>
  <si>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</si>
  <si>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</si>
  <si>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</si>
  <si>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</si>
  <si>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</si>
  <si>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</si>
  <si>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</si>
  <si>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</si>
  <si>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</si>
  <si>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</si>
  <si>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</si>
  <si>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</si>
  <si>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</si>
  <si>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</si>
  <si>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</si>
  <si>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</si>
  <si>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</si>
  <si>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</si>
  <si>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</si>
  <si>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</si>
  <si>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</si>
  <si>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</si>
  <si>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</si>
  <si>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</si>
  <si>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</si>
  <si>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</si>
  <si>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</si>
  <si>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</si>
  <si>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</si>
  <si>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</si>
  <si>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</si>
  <si>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</si>
  <si>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</si>
  <si>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</si>
  <si>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</si>
  <si>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</si>
  <si>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</si>
  <si>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</si>
  <si>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</si>
  <si>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</si>
  <si>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</si>
  <si>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</si>
  <si>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</si>
  <si>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</si>
  <si>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</si>
  <si>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</si>
  <si>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</si>
  <si>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</si>
  <si>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</si>
  <si>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</si>
  <si>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</si>
  <si>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</si>
  <si>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</si>
  <si>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</si>
  <si>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</si>
  <si>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</si>
  <si>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</si>
  <si>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</si>
  <si>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</si>
  <si>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</si>
  <si>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</si>
  <si>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</si>
  <si>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</si>
  <si>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</si>
  <si>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</si>
  <si>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</si>
  <si>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</si>
  <si>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</si>
  <si>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</si>
  <si>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</si>
  <si>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</si>
  <si>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</si>
  <si>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</si>
  <si>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</si>
  <si>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</si>
  <si>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</si>
  <si>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</si>
  <si>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</si>
  <si>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</si>
  <si>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</si>
  <si>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</si>
  <si>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</si>
  <si>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</si>
  <si>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</si>
  <si>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</si>
  <si>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</si>
  <si>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</si>
  <si>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</si>
  <si>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</si>
  <si>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</si>
  <si>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</si>
  <si>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</si>
  <si>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</si>
  <si>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</si>
  <si>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</si>
  <si>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</si>
  <si>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</si>
  <si>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</si>
  <si>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</si>
  <si>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</si>
  <si>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</si>
  <si>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</si>
  <si>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</si>
  <si>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</si>
  <si>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</si>
  <si>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</si>
  <si>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</si>
  <si>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</si>
  <si>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</si>
  <si>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</si>
  <si>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</si>
  <si>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</si>
  <si>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</si>
  <si>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</si>
  <si>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</si>
  <si>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</si>
  <si>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</si>
  <si>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</si>
  <si>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</si>
  <si>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</si>
  <si>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</si>
  <si>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</si>
  <si>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</si>
  <si>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</si>
  <si>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</si>
  <si>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</si>
  <si>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</si>
  <si>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</si>
  <si>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</si>
  <si>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</si>
  <si>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</si>
  <si>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</si>
  <si>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</si>
  <si>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</si>
  <si>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</si>
  <si>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</si>
  <si>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</si>
  <si>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</si>
  <si>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</si>
  <si>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</si>
  <si>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</si>
  <si>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</si>
  <si>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</si>
  <si>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</si>
  <si>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</si>
  <si>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</si>
  <si>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</si>
  <si>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</si>
  <si>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</si>
  <si>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</si>
  <si>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</si>
  <si>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</si>
  <si>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</si>
  <si>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</si>
  <si>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</si>
  <si>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</si>
  <si>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</si>
  <si>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</si>
  <si>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</si>
  <si>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</si>
  <si>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</si>
  <si>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</si>
  <si>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</si>
  <si>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</si>
  <si>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</si>
  <si>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</si>
  <si>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</si>
  <si>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</si>
  <si>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</si>
  <si>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</si>
  <si>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</si>
  <si>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</si>
  <si>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</si>
  <si>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</si>
  <si>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</si>
  <si>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</si>
  <si>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</si>
  <si>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</si>
  <si>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</si>
  <si>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</si>
  <si>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</si>
  <si>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</si>
  <si>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</si>
  <si>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</si>
  <si>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</si>
  <si>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</si>
  <si>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</si>
  <si>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</si>
  <si>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</si>
  <si>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</si>
  <si>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</si>
  <si>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</si>
  <si>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</si>
  <si>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</si>
  <si>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</si>
  <si>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</si>
  <si>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</si>
  <si>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</si>
  <si>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</si>
  <si>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</si>
  <si>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</si>
  <si>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</si>
  <si>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</si>
  <si>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</si>
  <si>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</si>
  <si>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</si>
  <si>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</si>
  <si>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</si>
  <si>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</si>
  <si>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</si>
  <si>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</si>
  <si>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</si>
  <si>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</si>
  <si>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</si>
  <si>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</si>
  <si>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</si>
  <si>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</si>
  <si>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</si>
  <si>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</si>
  <si>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</si>
  <si>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</si>
  <si>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</si>
  <si>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</si>
  <si>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</si>
  <si>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</si>
  <si>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</si>
  <si>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</si>
  <si>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</si>
  <si>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</si>
  <si>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</si>
  <si>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</si>
  <si>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</si>
  <si>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</si>
  <si>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</si>
  <si>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</si>
  <si>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</si>
  <si>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</si>
  <si>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</si>
  <si>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</si>
  <si>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</si>
  <si>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</si>
  <si>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</si>
  <si>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</si>
  <si>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</si>
  <si>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</si>
  <si>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</si>
  <si>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</si>
  <si>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</si>
  <si>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</si>
  <si>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</si>
  <si>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</si>
  <si>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</si>
  <si>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</si>
  <si>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</si>
  <si>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</si>
  <si>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</si>
  <si>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</si>
  <si>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</si>
  <si>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</si>
  <si>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</si>
  <si>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</si>
  <si>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</si>
  <si>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</si>
  <si>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</si>
  <si>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</si>
  <si>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</si>
  <si>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</si>
  <si>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</si>
  <si>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</si>
  <si>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</si>
  <si>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</si>
  <si>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</si>
  <si>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</si>
  <si>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</si>
  <si>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</si>
  <si>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</si>
  <si>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</si>
  <si>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</si>
  <si>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</si>
  <si>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</si>
  <si>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</si>
  <si>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</si>
  <si>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</si>
  <si>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</si>
  <si>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</si>
  <si>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</si>
  <si>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</si>
  <si>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</si>
  <si>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</si>
  <si>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</si>
  <si>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</si>
  <si>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</si>
  <si>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</si>
  <si>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</si>
  <si>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</si>
  <si>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</si>
  <si>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</si>
  <si>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</si>
  <si>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</si>
  <si>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</si>
  <si>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</si>
  <si>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</si>
  <si>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</si>
  <si>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</si>
  <si>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</si>
  <si>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</si>
  <si>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</si>
  <si>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</si>
  <si>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</si>
  <si>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</si>
  <si>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</si>
  <si>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</si>
  <si>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</si>
  <si>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</si>
  <si>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</si>
  <si>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</si>
  <si>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</si>
  <si>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</si>
  <si>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</si>
  <si>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</si>
  <si>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</si>
  <si>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</si>
  <si>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</si>
  <si>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</si>
  <si>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</si>
  <si>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</si>
  <si>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</si>
  <si>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</si>
  <si>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</si>
  <si>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</si>
  <si>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</si>
  <si>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</si>
  <si>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</si>
  <si>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</si>
  <si>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</si>
  <si>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</si>
  <si>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</si>
  <si>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</si>
  <si>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</si>
  <si>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</si>
  <si>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</si>
  <si>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</si>
  <si>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</si>
  <si>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</si>
  <si>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</si>
  <si>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</si>
  <si>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</si>
  <si>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</si>
  <si>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</si>
  <si>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</si>
  <si>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</si>
  <si>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</si>
  <si>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</si>
  <si>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</si>
  <si>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</si>
  <si>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</si>
  <si>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</si>
  <si>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</si>
  <si>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</si>
  <si>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</si>
  <si>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</si>
  <si>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</si>
  <si>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</si>
  <si>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</si>
  <si>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</si>
  <si>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</si>
  <si>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</si>
  <si>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</si>
  <si>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</si>
  <si>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</si>
  <si>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</si>
  <si>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</si>
  <si>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</si>
  <si>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</si>
  <si>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</si>
  <si>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</si>
  <si>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</si>
  <si>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</si>
  <si>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</si>
  <si>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</si>
  <si>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</si>
  <si>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</si>
  <si>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</si>
  <si>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</si>
  <si>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</si>
  <si>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</si>
  <si>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</si>
  <si>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</si>
  <si>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</si>
  <si>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</si>
  <si>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</si>
  <si>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</si>
  <si>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</si>
  <si>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</si>
  <si>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</si>
  <si>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</si>
  <si>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</si>
  <si>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</si>
  <si>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</si>
  <si>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</si>
  <si>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</si>
  <si>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</si>
  <si>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</si>
  <si>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</si>
  <si>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</si>
  <si>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</si>
  <si>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</si>
  <si>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</si>
  <si>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</si>
  <si>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</si>
  <si>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</si>
  <si>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</si>
  <si>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</si>
  <si>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</si>
  <si>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</si>
  <si>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</si>
  <si>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</si>
  <si>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</si>
  <si>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</si>
  <si>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</si>
  <si>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</si>
  <si>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</si>
  <si>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</si>
  <si>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</si>
  <si>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</si>
  <si>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</si>
  <si>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</si>
  <si>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</si>
  <si>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</si>
  <si>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</si>
  <si>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</si>
  <si>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</si>
  <si>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</si>
  <si>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</si>
  <si>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</si>
  <si>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</si>
  <si>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</si>
  <si>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</si>
  <si>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</si>
  <si>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</si>
  <si>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</si>
  <si>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</si>
  <si>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</si>
  <si>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</si>
  <si>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</si>
  <si>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</si>
  <si>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</si>
  <si>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</si>
  <si>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</si>
  <si>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</si>
  <si>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</si>
  <si>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</si>
  <si>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</si>
  <si>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</si>
  <si>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</si>
  <si>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</si>
  <si>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</si>
  <si>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</si>
  <si>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</si>
  <si>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</si>
  <si>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</si>
  <si>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</si>
  <si>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</si>
  <si>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</si>
  <si>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</si>
  <si>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</si>
  <si>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</si>
  <si>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</si>
  <si>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</si>
  <si>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</si>
  <si>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</si>
  <si>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</si>
  <si>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</si>
  <si>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</si>
  <si>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</si>
  <si>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</si>
  <si>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</si>
  <si>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</si>
  <si>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</si>
  <si>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</si>
  <si>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</si>
  <si>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</si>
  <si>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</si>
  <si>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</si>
  <si>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</si>
  <si>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</si>
  <si>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</si>
  <si>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</si>
  <si>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</si>
  <si>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</si>
  <si>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</si>
  <si>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</si>
  <si>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</si>
  <si>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</si>
  <si>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</si>
  <si>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</si>
  <si>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</si>
  <si>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</si>
  <si>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</si>
  <si>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</si>
  <si>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</si>
  <si>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</si>
  <si>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</si>
  <si>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</si>
  <si>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</si>
  <si>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</si>
  <si>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</si>
  <si>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</si>
  <si>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</si>
  <si>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</si>
  <si>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</si>
  <si>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</si>
  <si>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</si>
  <si>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</si>
  <si>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</si>
  <si>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</si>
  <si>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</si>
  <si>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</si>
  <si>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</si>
  <si>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</si>
  <si>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</si>
  <si>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</si>
  <si>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</si>
  <si>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</si>
  <si>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</si>
  <si>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</si>
  <si>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</si>
  <si>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</si>
  <si>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</si>
  <si>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</si>
  <si>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</si>
  <si>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</si>
  <si>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</si>
  <si>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</si>
  <si>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</si>
  <si>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</si>
  <si>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</si>
  <si>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</si>
  <si>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</si>
  <si>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</si>
  <si>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</si>
  <si>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</si>
  <si>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</si>
  <si>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</si>
  <si>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</si>
  <si>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</si>
  <si>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</si>
  <si>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</si>
  <si>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</si>
  <si>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</si>
  <si>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</si>
  <si>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</si>
  <si>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</si>
  <si>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</si>
  <si>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</si>
  <si>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</si>
  <si>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</si>
  <si>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</si>
  <si>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</si>
  <si>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</si>
  <si>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</si>
  <si>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</si>
  <si>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</si>
  <si>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</si>
  <si>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</si>
  <si>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</si>
  <si>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</si>
  <si>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</si>
  <si>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</si>
  <si>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</si>
  <si>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</si>
  <si>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</si>
  <si>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</si>
  <si>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</si>
  <si>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</si>
  <si>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</si>
  <si>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</si>
  <si>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</si>
  <si>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</si>
  <si>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</si>
  <si>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</si>
  <si>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</si>
  <si>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</si>
  <si>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</si>
  <si>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</si>
  <si>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</si>
  <si>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</si>
  <si>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</si>
  <si>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</si>
  <si>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</si>
  <si>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</si>
  <si>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</si>
  <si>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</si>
  <si>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</si>
  <si>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</si>
  <si>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</si>
  <si>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</si>
  <si>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</si>
  <si>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</si>
  <si>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</si>
  <si>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</si>
  <si>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</si>
  <si>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</si>
  <si>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</si>
  <si>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</si>
  <si>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</si>
  <si>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</si>
  <si>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</si>
  <si>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</si>
  <si>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</si>
  <si>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</si>
  <si>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</si>
  <si>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</si>
  <si>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</si>
  <si>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</si>
  <si>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</si>
  <si>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</si>
  <si>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</si>
  <si>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</si>
  <si>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</si>
  <si>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</si>
  <si>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</si>
  <si>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</si>
  <si>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</si>
  <si>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</si>
  <si>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</si>
  <si>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</si>
  <si>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</si>
  <si>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</si>
  <si>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</si>
  <si>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</si>
  <si>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</si>
  <si>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</si>
  <si>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</si>
  <si>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</si>
  <si>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</si>
  <si>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</si>
  <si>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</si>
  <si>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</si>
  <si>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</si>
  <si>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</si>
  <si>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</si>
  <si>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</si>
  <si>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</si>
  <si>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</si>
  <si>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</si>
  <si>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</si>
  <si>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</si>
  <si>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</si>
  <si>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</si>
  <si>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</si>
  <si>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</si>
  <si>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</si>
  <si>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</si>
  <si>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</si>
  <si>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</si>
  <si>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</si>
  <si>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</si>
  <si>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</si>
  <si>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</si>
  <si>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</si>
  <si>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</si>
  <si>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</si>
  <si>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</si>
  <si>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</si>
  <si>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</si>
  <si>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</si>
  <si>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</si>
  <si>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</si>
  <si>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</si>
  <si>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</si>
  <si>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</si>
  <si>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</si>
  <si>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</si>
  <si>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</si>
  <si>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</si>
  <si>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</si>
  <si>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</si>
  <si>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</si>
  <si>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</si>
  <si>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</si>
  <si>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</si>
  <si>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</si>
  <si>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</si>
  <si>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</si>
  <si>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</si>
  <si>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</si>
  <si>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</si>
  <si>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</si>
  <si>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</si>
  <si>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</si>
  <si>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</si>
  <si>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</si>
  <si>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</si>
  <si>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</si>
  <si>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</si>
  <si>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</si>
  <si>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</si>
  <si>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</si>
  <si>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</si>
  <si>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</si>
  <si>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</si>
  <si>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</si>
  <si>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</si>
  <si>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</si>
  <si>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</si>
  <si>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</si>
  <si>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</si>
  <si>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</si>
  <si>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</si>
  <si>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</si>
  <si>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</si>
  <si>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</si>
  <si>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</si>
  <si>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</si>
  <si>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</si>
  <si>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</si>
  <si>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</si>
  <si>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</si>
  <si>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</si>
  <si>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</si>
  <si>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</si>
  <si>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</si>
  <si>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</si>
  <si>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</si>
  <si>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</si>
  <si>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</si>
  <si>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</si>
  <si>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</si>
  <si>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</si>
  <si>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</si>
  <si>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</si>
  <si>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</si>
  <si>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</si>
  <si>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</si>
  <si>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</si>
  <si>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</si>
  <si>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</si>
  <si>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</si>
  <si>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</si>
  <si>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</si>
  <si>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</si>
  <si>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</si>
  <si>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</si>
  <si>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</si>
  <si>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</si>
  <si>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</si>
  <si>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</si>
  <si>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</si>
  <si>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</si>
  <si>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</si>
  <si>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</si>
  <si>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</si>
  <si>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</si>
  <si>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</si>
  <si>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</si>
  <si>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</si>
  <si>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</si>
  <si>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</si>
  <si>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</si>
  <si>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</si>
  <si>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</si>
  <si>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</si>
  <si>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</si>
  <si>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</si>
  <si>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</si>
  <si>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</si>
  <si>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</si>
  <si>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</si>
  <si>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</si>
  <si>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</si>
  <si>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</si>
  <si>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</si>
  <si>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</si>
  <si>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</si>
  <si>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</si>
  <si>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</si>
  <si>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</si>
  <si>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</si>
  <si>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</si>
  <si>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</si>
  <si>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</si>
  <si>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</si>
  <si>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</si>
  <si>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</si>
  <si>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</si>
  <si>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</si>
  <si>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</si>
  <si>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</si>
  <si>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</si>
  <si>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</si>
  <si>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</si>
  <si>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</si>
  <si>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</si>
  <si>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</si>
  <si>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</si>
  <si>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</si>
  <si>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</si>
  <si>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</si>
  <si>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</si>
  <si>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</si>
  <si>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</si>
  <si>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</si>
  <si>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</si>
  <si>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</si>
  <si>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</si>
  <si>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</si>
  <si>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</si>
  <si>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</si>
  <si>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</si>
  <si>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</si>
  <si>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</si>
  <si>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</si>
  <si>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</si>
  <si>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</si>
  <si>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</si>
  <si>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</si>
  <si>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</si>
  <si>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</si>
  <si>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</si>
  <si>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</si>
  <si>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</si>
  <si>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</si>
  <si>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</si>
  <si>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</si>
  <si>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</si>
  <si>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</si>
  <si>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</si>
  <si>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</si>
  <si>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</si>
  <si>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</si>
  <si>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</si>
  <si>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</si>
  <si>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</si>
  <si>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</si>
  <si>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</si>
  <si>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</si>
  <si>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</si>
  <si>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</si>
  <si>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</si>
  <si>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</si>
  <si>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</si>
  <si>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</si>
  <si>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</si>
  <si>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</si>
  <si>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</si>
  <si>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</si>
  <si>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</si>
  <si>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</si>
  <si>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</si>
  <si>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</si>
  <si>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</si>
  <si>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</si>
  <si>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</si>
  <si>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</si>
  <si>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</si>
  <si>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</si>
  <si>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</si>
  <si>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</si>
  <si>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</si>
  <si>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</si>
  <si>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</si>
  <si>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</si>
  <si>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</si>
  <si>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</si>
  <si>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</si>
  <si>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</si>
  <si>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</si>
  <si>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</si>
  <si>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</si>
  <si>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</si>
  <si>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</si>
  <si>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</si>
  <si>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</si>
  <si>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</si>
  <si>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</si>
  <si>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</si>
  <si>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</si>
  <si>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</si>
  <si>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</si>
  <si>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</si>
  <si>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</si>
  <si>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</si>
  <si>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</si>
  <si>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</si>
  <si>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</si>
  <si>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</si>
  <si>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</si>
  <si>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</si>
  <si>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</si>
  <si>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</si>
  <si>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</si>
  <si>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</si>
  <si>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</si>
  <si>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</si>
  <si>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</si>
  <si>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</si>
  <si>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</si>
  <si>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</si>
  <si>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</si>
  <si>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</si>
  <si>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</si>
  <si>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</si>
  <si>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</si>
  <si>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</si>
  <si>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</si>
  <si>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</si>
  <si>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</si>
  <si>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</si>
  <si>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</si>
  <si>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</si>
  <si>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</si>
  <si>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</si>
  <si>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</si>
  <si>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</si>
  <si>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</si>
  <si>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</si>
  <si>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</si>
  <si>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</si>
  <si>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</si>
  <si>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</si>
  <si>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</si>
  <si>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</si>
  <si>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</si>
  <si>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</si>
  <si>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</si>
  <si>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</si>
  <si>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</si>
  <si>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</si>
  <si>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</si>
  <si>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</si>
  <si>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</si>
  <si>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</si>
  <si>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</si>
  <si>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</si>
  <si>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</si>
  <si>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</si>
  <si>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</si>
  <si>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</si>
  <si>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</si>
  <si>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</si>
  <si>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</si>
  <si>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</si>
  <si>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</si>
  <si>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</si>
  <si>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</si>
  <si>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</si>
  <si>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</si>
  <si>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</si>
  <si>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</si>
  <si>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</si>
  <si>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</si>
  <si>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</si>
  <si>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</si>
  <si>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</si>
  <si>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</si>
  <si>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</si>
  <si>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</si>
  <si>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</si>
  <si>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</si>
  <si>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</si>
  <si>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</si>
  <si>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</si>
  <si>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</si>
  <si>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</si>
  <si>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</si>
  <si>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</si>
  <si>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</si>
  <si>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</si>
  <si>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</si>
  <si>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</si>
  <si>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</si>
  <si>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</si>
  <si>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</si>
  <si>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</si>
  <si>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</si>
  <si>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</si>
  <si>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</si>
  <si>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</si>
  <si>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</si>
  <si>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</si>
  <si>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</si>
  <si>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</si>
  <si>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</si>
  <si>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</si>
  <si>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</si>
  <si>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</si>
  <si>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</si>
  <si>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</si>
  <si>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</si>
  <si>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</si>
  <si>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</si>
  <si>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</si>
  <si>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</si>
  <si>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</si>
  <si>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</si>
  <si>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</si>
  <si>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</si>
  <si>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</si>
  <si>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</si>
  <si>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</si>
  <si>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</si>
  <si>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</si>
  <si>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</si>
  <si>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</si>
  <si>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</si>
  <si>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</si>
  <si>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</si>
  <si>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</si>
  <si>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</si>
  <si>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</si>
  <si>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</si>
  <si>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</si>
  <si>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</si>
  <si>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</si>
  <si>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</si>
  <si>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</si>
  <si>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</si>
  <si>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</si>
  <si>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</si>
  <si>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</si>
  <si>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</si>
  <si>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</si>
  <si>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</si>
  <si>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</si>
  <si>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</si>
  <si>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</si>
  <si>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</si>
  <si>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</si>
  <si>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</si>
  <si>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</si>
  <si>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</si>
  <si>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</si>
  <si>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</si>
  <si>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</si>
  <si>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</si>
  <si>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</si>
  <si>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</si>
  <si>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</si>
  <si>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</si>
  <si>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</si>
  <si>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</si>
  <si>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</si>
  <si>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</si>
  <si>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</si>
  <si>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</si>
  <si>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</si>
  <si>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</si>
  <si>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</si>
  <si>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</si>
  <si>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</si>
  <si>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</si>
  <si>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</si>
  <si>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</si>
  <si>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</si>
  <si>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</si>
  <si>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</si>
  <si>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</si>
  <si>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</si>
  <si>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</si>
  <si>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</si>
  <si>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</si>
  <si>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</si>
  <si>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</si>
  <si>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</si>
  <si>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</si>
  <si>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</si>
  <si>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</si>
  <si>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</si>
  <si>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</si>
  <si>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</si>
  <si>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</si>
  <si>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</si>
  <si>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</si>
  <si>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</si>
  <si>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</si>
  <si>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</si>
  <si>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</si>
  <si>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</si>
  <si>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</si>
  <si>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</si>
  <si>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</si>
  <si>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</si>
  <si>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</si>
  <si>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</si>
  <si>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</si>
  <si>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</si>
  <si>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</si>
  <si>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</si>
  <si>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</si>
  <si>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</si>
  <si>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</si>
  <si>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</si>
  <si>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</si>
  <si>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</si>
  <si>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</si>
  <si>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</si>
  <si>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</si>
  <si>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</si>
  <si>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</si>
  <si>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</si>
  <si>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</si>
  <si>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</si>
  <si>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</si>
  <si>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</si>
  <si>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</si>
  <si>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</si>
  <si>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</si>
  <si>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</si>
  <si>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</si>
  <si>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</si>
  <si>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</si>
  <si>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</si>
  <si>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</si>
  <si>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</si>
  <si>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</si>
  <si>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</si>
  <si>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</si>
  <si>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</si>
  <si>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</si>
  <si>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</si>
  <si>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</si>
  <si>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</si>
  <si>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</si>
  <si>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</si>
  <si>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</si>
  <si>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</si>
  <si>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</si>
  <si>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</si>
  <si>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</si>
  <si>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</si>
  <si>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</si>
  <si>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</si>
  <si>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</si>
  <si>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</si>
  <si>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</si>
  <si>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</si>
  <si>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</si>
  <si>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</si>
  <si>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</si>
  <si>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</si>
  <si>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</si>
  <si>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</si>
  <si>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</si>
  <si>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</si>
  <si>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</si>
  <si>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</si>
  <si>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</si>
  <si>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</si>
  <si>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</si>
  <si>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</si>
  <si>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</si>
  <si>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</si>
  <si>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</si>
  <si>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</si>
  <si>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</si>
  <si>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</si>
  <si>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</si>
  <si>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</si>
  <si>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</si>
  <si>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</si>
  <si>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</si>
  <si>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</si>
  <si>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</si>
  <si>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</si>
  <si>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</si>
  <si>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</si>
  <si>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</si>
  <si>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</si>
  <si>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</si>
  <si>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</si>
  <si>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</si>
  <si>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</si>
  <si>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</si>
  <si>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</si>
  <si>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</si>
  <si>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</si>
  <si>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</si>
  <si>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</si>
  <si>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</si>
  <si>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</si>
  <si>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</si>
  <si>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</si>
  <si>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</si>
  <si>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</si>
  <si>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</si>
  <si>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</si>
  <si>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</si>
  <si>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</si>
  <si>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</si>
  <si>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</si>
  <si>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</si>
  <si>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</si>
  <si>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</si>
  <si>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</si>
  <si>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</si>
  <si>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</si>
  <si>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</si>
  <si>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</si>
  <si>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</si>
  <si>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</si>
  <si>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</si>
  <si>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</si>
  <si>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</si>
  <si>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</si>
  <si>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</si>
  <si>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</si>
  <si>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</si>
  <si>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</si>
  <si>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</si>
  <si>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</si>
  <si>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</si>
  <si>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</si>
  <si>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</si>
  <si>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</si>
  <si>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</si>
  <si>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</si>
  <si>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</si>
  <si>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</si>
  <si>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</si>
  <si>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</si>
  <si>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</si>
  <si>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</si>
  <si>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</si>
  <si>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</si>
  <si>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</si>
  <si>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</si>
  <si>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</si>
  <si>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</si>
  <si>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</si>
  <si>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</si>
  <si>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</si>
  <si>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</si>
  <si>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</si>
  <si>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</si>
  <si>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</si>
  <si>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</si>
  <si>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</si>
  <si>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</si>
  <si>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</si>
  <si>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</si>
  <si>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</si>
  <si>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</si>
  <si>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</si>
  <si>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</si>
  <si>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</si>
  <si>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</si>
  <si>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</si>
  <si>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</si>
  <si>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</si>
  <si>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</si>
  <si>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</si>
  <si>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</si>
  <si>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</si>
  <si>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</si>
  <si>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</si>
  <si>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</si>
  <si>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</si>
  <si>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</si>
  <si>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</si>
  <si>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</si>
  <si>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</si>
  <si>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</si>
  <si>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</si>
  <si>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</si>
  <si>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</si>
  <si>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</si>
  <si>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</si>
  <si>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</si>
  <si>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</si>
  <si>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</si>
  <si>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</si>
  <si>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</si>
  <si>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</si>
  <si>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</si>
  <si>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</si>
  <si>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</si>
  <si>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</si>
  <si>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</si>
  <si>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</si>
  <si>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</si>
  <si>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</si>
  <si>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</si>
  <si>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</si>
  <si>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</si>
  <si>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</si>
  <si>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</si>
  <si>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</si>
  <si>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</si>
  <si>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</si>
  <si>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</si>
  <si>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</si>
  <si>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</si>
  <si>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</si>
  <si>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</si>
  <si>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</si>
  <si>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</si>
  <si>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</si>
  <si>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</si>
  <si>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</si>
  <si>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</si>
  <si>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</si>
  <si>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</si>
  <si>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</si>
  <si>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</si>
  <si>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</si>
  <si>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</si>
  <si>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</si>
  <si>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</si>
  <si>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</si>
  <si>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</si>
  <si>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</si>
  <si>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</si>
  <si>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</si>
  <si>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</si>
  <si>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</si>
  <si>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</si>
  <si>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</si>
  <si>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</si>
  <si>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</si>
  <si>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</si>
  <si>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</si>
  <si>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</si>
  <si>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</si>
  <si>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</si>
  <si>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</si>
  <si>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</si>
  <si>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</si>
  <si>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</si>
  <si>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</si>
  <si>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</si>
  <si>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</si>
  <si>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</si>
  <si>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</si>
  <si>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</si>
  <si>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</si>
  <si>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</si>
  <si>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</si>
  <si>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</si>
  <si>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</si>
  <si>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</si>
  <si>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</si>
  <si>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</si>
  <si>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</si>
  <si>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</si>
  <si>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</si>
  <si>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</si>
  <si>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</si>
  <si>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</si>
  <si>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</si>
  <si>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</si>
  <si>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</si>
  <si>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</si>
  <si>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</si>
  <si>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</si>
  <si>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</si>
  <si>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</si>
  <si>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</si>
  <si>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</si>
  <si>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</si>
  <si>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</si>
  <si>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</si>
  <si>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</si>
  <si>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</si>
  <si>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</si>
  <si>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</si>
  <si>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</si>
  <si>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</si>
  <si>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</si>
  <si>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</si>
  <si>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</si>
  <si>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</si>
  <si>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</si>
  <si>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</si>
  <si>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</si>
  <si>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</si>
  <si>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</si>
  <si>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</si>
  <si>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</si>
  <si>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</si>
  <si>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</si>
  <si>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</si>
  <si>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</si>
  <si>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</si>
  <si>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</si>
  <si>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</si>
  <si>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</si>
  <si>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</si>
  <si>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</si>
  <si>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</si>
  <si>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</si>
  <si>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</si>
  <si>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</si>
  <si>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</si>
  <si>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</si>
  <si>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</si>
  <si>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</si>
  <si>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</si>
  <si>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</si>
  <si>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</si>
  <si>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</si>
  <si>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</si>
  <si>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</si>
  <si>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</si>
  <si>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</si>
  <si>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</si>
  <si>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</si>
  <si>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</si>
  <si>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</si>
  <si>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</si>
  <si>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</si>
  <si>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</si>
  <si>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</si>
  <si>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</si>
  <si>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</si>
  <si>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</si>
  <si>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</si>
  <si>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</si>
  <si>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</si>
  <si>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</si>
  <si>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</si>
  <si>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</si>
  <si>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</si>
  <si>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</si>
  <si>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</si>
  <si>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</si>
  <si>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</si>
  <si>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</si>
  <si>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</si>
  <si>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</si>
  <si>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</si>
  <si>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</si>
  <si>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</si>
  <si>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</si>
  <si>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</si>
  <si>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</si>
  <si>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</si>
  <si>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</si>
  <si>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</si>
  <si>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</si>
  <si>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</si>
  <si>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</si>
  <si>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</si>
  <si>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</si>
  <si>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</si>
  <si>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</si>
  <si>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</si>
  <si>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</si>
  <si>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</si>
  <si>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</si>
  <si>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</si>
  <si>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</si>
  <si>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</si>
  <si>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</si>
  <si>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</si>
  <si>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</si>
  <si>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</si>
  <si>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</si>
  <si>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</si>
  <si>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</si>
  <si>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</si>
  <si>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</si>
  <si>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</si>
  <si>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</si>
  <si>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</si>
  <si>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</si>
  <si>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</si>
  <si>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</si>
  <si>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</si>
  <si>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</si>
  <si>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</si>
  <si>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</si>
  <si>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</si>
  <si>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</si>
  <si>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</si>
  <si>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</si>
  <si>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</si>
  <si>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</si>
  <si>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</si>
  <si>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</si>
  <si>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</si>
  <si>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</si>
  <si>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</si>
  <si>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</si>
  <si>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</si>
  <si>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</si>
  <si>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</si>
  <si>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</si>
  <si>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</si>
  <si>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</si>
  <si>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</si>
  <si>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</si>
  <si>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</si>
  <si>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</si>
  <si>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</si>
  <si>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</si>
  <si>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</si>
  <si>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</si>
  <si>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</si>
  <si>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</si>
  <si>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</si>
  <si>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</si>
  <si>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</si>
  <si>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</si>
  <si>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</si>
  <si>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</si>
  <si>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</si>
  <si>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</si>
  <si>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</si>
  <si>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</si>
  <si>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</si>
  <si>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</si>
  <si>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</si>
  <si>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</si>
  <si>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</si>
  <si>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</si>
  <si>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</si>
  <si>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</si>
  <si>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</si>
  <si>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</si>
  <si>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</si>
  <si>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</si>
  <si>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</si>
  <si>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</si>
  <si>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</si>
  <si>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</si>
  <si>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</si>
  <si>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</si>
  <si>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</si>
  <si>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</si>
  <si>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</si>
  <si>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</si>
  <si>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</si>
  <si>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</si>
  <si>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</si>
  <si>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</si>
  <si>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</si>
  <si>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</si>
  <si>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</si>
  <si>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</si>
  <si>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</si>
  <si>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</si>
  <si>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</si>
  <si>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</si>
  <si>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</si>
  <si>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</si>
  <si>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</si>
  <si>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</si>
  <si>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</si>
  <si>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</si>
  <si>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</si>
  <si>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</si>
  <si>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</si>
  <si>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</si>
  <si>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</si>
  <si>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</si>
  <si>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</si>
  <si>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</si>
  <si>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</si>
  <si>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</si>
  <si>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</si>
  <si>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</si>
  <si>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</si>
  <si>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</si>
  <si>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</si>
  <si>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</si>
  <si>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</si>
  <si>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</si>
  <si>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</si>
  <si>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</si>
  <si>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</si>
  <si>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</si>
  <si>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</si>
  <si>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</si>
  <si>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</si>
  <si>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</si>
  <si>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</si>
  <si>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</si>
  <si>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</si>
  <si>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</si>
  <si>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</si>
  <si>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</si>
  <si>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</si>
  <si>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</si>
  <si>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</si>
  <si>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</si>
  <si>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</si>
  <si>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</si>
  <si>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</si>
  <si>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</si>
  <si>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</si>
  <si>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</si>
  <si>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</si>
  <si>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</si>
  <si>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</si>
  <si>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</si>
  <si>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</si>
  <si>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</si>
  <si>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</si>
  <si>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</si>
  <si>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</si>
  <si>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</si>
  <si>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</si>
  <si>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</si>
  <si>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</si>
  <si>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</si>
  <si>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</si>
  <si>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</si>
  <si>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</si>
  <si>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</si>
  <si>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</si>
  <si>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</si>
  <si>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</si>
  <si>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</si>
  <si>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</si>
  <si>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</si>
  <si>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</si>
  <si>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</si>
  <si>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</si>
  <si>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</si>
  <si>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</si>
  <si>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</si>
  <si>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</si>
  <si>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</si>
  <si>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</si>
  <si>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</si>
  <si>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</si>
  <si>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</si>
  <si>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</si>
  <si>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</si>
  <si>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</si>
  <si>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</si>
  <si>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</si>
  <si>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</si>
  <si>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</si>
  <si>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</si>
  <si>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</si>
  <si>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</si>
  <si>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</si>
  <si>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</si>
  <si>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</si>
  <si>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</si>
  <si>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</si>
  <si>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</si>
  <si>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</si>
  <si>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</si>
  <si>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</si>
  <si>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</si>
  <si>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</si>
  <si>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</si>
  <si>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</si>
  <si>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</si>
  <si>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</si>
  <si>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</si>
  <si>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</si>
  <si>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</si>
  <si>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</si>
  <si>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</si>
  <si>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</si>
  <si>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</si>
  <si>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</si>
  <si>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</si>
  <si>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</si>
  <si>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</si>
  <si>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</si>
  <si>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</si>
  <si>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</si>
  <si>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</si>
  <si>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</si>
  <si>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</si>
  <si>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</si>
  <si>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</si>
  <si>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</si>
  <si>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</si>
  <si>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</si>
  <si>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</si>
  <si>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</si>
  <si>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</si>
  <si>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</si>
  <si>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</si>
  <si>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</si>
  <si>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</si>
  <si>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</si>
  <si>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</si>
  <si>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</si>
  <si>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</si>
  <si>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</si>
  <si>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</si>
  <si>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</si>
  <si>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</si>
  <si>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</si>
  <si>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</si>
  <si>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</si>
  <si>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</si>
  <si>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</si>
  <si>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</si>
  <si>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</si>
  <si>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</si>
  <si>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</si>
  <si>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</si>
  <si>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</si>
  <si>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</si>
  <si>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</si>
  <si>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</si>
  <si>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</si>
  <si>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</si>
  <si>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</si>
  <si>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</si>
  <si>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</si>
  <si>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</si>
  <si>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</si>
  <si>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</si>
  <si>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</si>
  <si>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</si>
  <si>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</si>
  <si>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</si>
  <si>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</si>
  <si>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</si>
  <si>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</si>
  <si>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</si>
  <si>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</si>
  <si>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</si>
  <si>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</si>
  <si>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</si>
  <si>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</si>
  <si>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</si>
  <si>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</si>
  <si>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</si>
  <si>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</si>
  <si>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</si>
  <si>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</si>
  <si>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</si>
  <si>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</si>
  <si>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</si>
  <si>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</si>
  <si>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</si>
  <si>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</si>
  <si>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</si>
  <si>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</si>
  <si>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</si>
  <si>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</si>
  <si>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</si>
  <si>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</si>
  <si>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</si>
  <si>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</si>
  <si>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</si>
  <si>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</si>
  <si>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</si>
  <si>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</si>
  <si>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</si>
  <si>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</si>
  <si>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</si>
  <si>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</si>
  <si>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</si>
  <si>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</si>
  <si>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</si>
  <si>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</si>
  <si>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</si>
  <si>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</si>
  <si>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</si>
  <si>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</si>
  <si>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</si>
  <si>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</si>
  <si>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</si>
  <si>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</si>
  <si>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</si>
  <si>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</si>
  <si>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</si>
  <si>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</si>
  <si>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</si>
  <si>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</si>
  <si>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</si>
  <si>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</si>
  <si>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</si>
  <si>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</si>
  <si>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</si>
  <si>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</si>
  <si>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</si>
  <si>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</si>
  <si>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</si>
  <si>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</si>
  <si>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</si>
  <si>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</si>
  <si>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</si>
  <si>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</si>
  <si>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</si>
  <si>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</si>
  <si>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</si>
  <si>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</si>
  <si>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</si>
  <si>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</si>
  <si>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</si>
  <si>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</si>
  <si>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</si>
  <si>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</si>
  <si>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</si>
  <si>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</si>
  <si>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</si>
  <si>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</si>
  <si>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</si>
  <si>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</si>
  <si>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</si>
  <si>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</si>
  <si>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</si>
  <si>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</si>
  <si>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</si>
  <si>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</si>
  <si>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</si>
  <si>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</si>
  <si>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</si>
  <si>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</si>
  <si>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</si>
  <si>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</si>
  <si>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</si>
  <si>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</si>
  <si>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</si>
  <si>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</si>
  <si>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</si>
  <si>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</si>
  <si>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</si>
  <si>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</si>
  <si>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</si>
  <si>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</si>
  <si>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</si>
  <si>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</si>
  <si>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</si>
  <si>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</si>
  <si>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</si>
  <si>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</si>
  <si>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</si>
  <si>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</si>
  <si>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</si>
  <si>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</si>
  <si>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</si>
  <si>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</si>
  <si>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</si>
  <si>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</si>
  <si>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</si>
  <si>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</si>
  <si>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</si>
  <si>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</si>
  <si>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</si>
  <si>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</si>
  <si>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</si>
  <si>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</si>
  <si>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</si>
  <si>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</si>
  <si>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</si>
  <si>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</si>
  <si>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</si>
  <si>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</si>
  <si>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</si>
  <si>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</si>
  <si>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</si>
  <si>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</si>
  <si>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</si>
  <si>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</si>
  <si>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</si>
  <si>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</si>
  <si>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</si>
  <si>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</si>
  <si>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</si>
  <si>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</si>
  <si>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</si>
  <si>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</si>
  <si>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</si>
  <si>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</si>
  <si>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</si>
  <si>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</si>
  <si>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</si>
  <si>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</si>
  <si>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</si>
  <si>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</si>
  <si>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</si>
  <si>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</si>
  <si>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</si>
  <si>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</si>
  <si>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</si>
  <si>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</si>
  <si>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</si>
  <si>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</si>
  <si>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</si>
  <si>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</si>
  <si>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</si>
  <si>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</si>
  <si>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</si>
  <si>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</si>
  <si>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</si>
  <si>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</si>
  <si>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</si>
  <si>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</si>
  <si>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</si>
  <si>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</si>
  <si>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</si>
  <si>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</si>
  <si>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</si>
  <si>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</si>
  <si>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</si>
  <si>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</si>
  <si>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</si>
  <si>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</si>
  <si>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</si>
  <si>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</si>
  <si>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</si>
  <si>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</si>
  <si>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</si>
  <si>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</si>
  <si>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</si>
  <si>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</si>
  <si>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</si>
  <si>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</si>
  <si>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</si>
  <si>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</si>
  <si>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</si>
  <si>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</si>
  <si>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</si>
  <si>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</si>
  <si>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</si>
  <si>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</si>
  <si>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</si>
  <si>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</si>
  <si>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</si>
  <si>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</si>
  <si>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</si>
  <si>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</si>
  <si>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</si>
  <si>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</si>
  <si>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</si>
  <si>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</si>
  <si>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</si>
  <si>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</si>
  <si>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</si>
  <si>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</si>
  <si>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</si>
  <si>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</si>
  <si>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</si>
  <si>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</si>
  <si>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</si>
  <si>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</si>
  <si>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</si>
  <si>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</si>
  <si>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</si>
  <si>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</si>
  <si>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</si>
  <si>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</si>
  <si>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</si>
  <si>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</si>
  <si>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</si>
  <si>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</si>
  <si>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</si>
  <si>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</si>
  <si>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</si>
  <si>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</si>
  <si>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</si>
  <si>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</si>
  <si>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</si>
  <si>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</si>
  <si>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</si>
  <si>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</si>
  <si>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</si>
  <si>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</si>
  <si>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</si>
  <si>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</si>
  <si>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</si>
  <si>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</si>
  <si>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</si>
  <si>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</si>
  <si>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</si>
  <si>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</si>
  <si>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</si>
  <si>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</si>
  <si>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</si>
  <si>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</si>
  <si>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</si>
  <si>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</si>
  <si>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</si>
  <si>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</si>
  <si>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</si>
  <si>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</si>
  <si>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</si>
  <si>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</si>
  <si>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</si>
  <si>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</si>
  <si>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</si>
  <si>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</si>
  <si>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</si>
  <si>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</si>
  <si>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</si>
  <si>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</si>
  <si>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</si>
  <si>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</si>
  <si>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</si>
  <si>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</si>
  <si>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</si>
  <si>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</si>
  <si>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</si>
  <si>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</si>
  <si>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</si>
  <si>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</si>
  <si>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</si>
  <si>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</si>
  <si>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</si>
  <si>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</si>
  <si>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</si>
  <si>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</si>
  <si>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</si>
  <si>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</si>
  <si>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</si>
  <si>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</si>
  <si>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</si>
  <si>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</si>
  <si>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</si>
  <si>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</si>
  <si>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</si>
  <si>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</si>
  <si>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</si>
  <si>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</si>
  <si>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</si>
  <si>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</si>
  <si>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</si>
  <si>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</si>
  <si>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</si>
  <si>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</si>
  <si>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</si>
  <si>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</si>
  <si>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</si>
  <si>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</si>
  <si>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</si>
  <si>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</si>
  <si>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</si>
  <si>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</si>
  <si>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</si>
  <si>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</si>
  <si>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</si>
  <si>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</si>
  <si>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</si>
  <si>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</si>
  <si>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</si>
  <si>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</si>
  <si>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</si>
  <si>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</si>
  <si>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</si>
  <si>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</si>
  <si>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</si>
  <si>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</si>
  <si>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</si>
  <si>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</si>
  <si>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</si>
  <si>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</si>
  <si>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</si>
  <si>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</si>
  <si>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</si>
  <si>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</si>
  <si>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</si>
  <si>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</si>
  <si>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</si>
  <si>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</si>
  <si>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</si>
  <si>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</si>
  <si>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</si>
  <si>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</si>
  <si>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</si>
  <si>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</si>
  <si>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</si>
  <si>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</si>
  <si>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</si>
  <si>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</si>
  <si>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</si>
  <si>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</si>
  <si>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</si>
  <si>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</si>
  <si>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</si>
  <si>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</si>
  <si>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</si>
  <si>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</si>
  <si>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</si>
  <si>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</si>
  <si>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</si>
  <si>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</si>
  <si>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</si>
  <si>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</si>
  <si>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</si>
  <si>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</si>
  <si>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</si>
  <si>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</si>
  <si>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</si>
  <si>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</si>
  <si>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</si>
  <si>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</si>
  <si>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</si>
  <si>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</si>
  <si>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</si>
  <si>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</si>
  <si>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</si>
  <si>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</si>
  <si>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</si>
  <si>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</si>
  <si>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</si>
  <si>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</si>
  <si>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</si>
  <si>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</si>
  <si>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</si>
  <si>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</si>
  <si>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</si>
  <si>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</si>
  <si>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</si>
  <si>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</si>
  <si>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</si>
  <si>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</si>
  <si>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</si>
  <si>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</si>
  <si>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</si>
  <si>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</si>
  <si>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</si>
  <si>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</si>
  <si>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</si>
  <si>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</si>
  <si>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</si>
  <si>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</si>
  <si>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</si>
  <si>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</si>
  <si>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</si>
  <si>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</si>
  <si>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</si>
  <si>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</si>
  <si>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</si>
  <si>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</si>
  <si>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</si>
  <si>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</si>
  <si>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</si>
  <si>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</si>
  <si>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</si>
  <si>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</si>
  <si>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</si>
  <si>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</si>
  <si>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</si>
  <si>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</si>
  <si>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</si>
  <si>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</si>
  <si>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</si>
  <si>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</si>
  <si>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</si>
  <si>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</si>
  <si>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</si>
  <si>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</si>
  <si>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</si>
  <si>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</si>
  <si>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</si>
  <si>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</si>
  <si>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</si>
  <si>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</si>
  <si>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</si>
  <si>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</si>
  <si>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</si>
  <si>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</si>
  <si>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</si>
  <si>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</si>
  <si>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</si>
  <si>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</si>
  <si>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</si>
  <si>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</si>
  <si>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</si>
  <si>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</si>
  <si>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</si>
  <si>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</si>
  <si>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</si>
  <si>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</si>
  <si>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</si>
  <si>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</si>
  <si>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</si>
  <si>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</si>
  <si>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</si>
  <si>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</si>
  <si>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</si>
  <si>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</si>
  <si>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</si>
  <si>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</si>
  <si>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</si>
  <si>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</si>
  <si>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</si>
  <si>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</si>
  <si>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</si>
  <si>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</si>
  <si>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</si>
  <si>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</si>
  <si>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</si>
  <si>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</si>
  <si>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</si>
  <si>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</si>
  <si>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</si>
  <si>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</si>
  <si>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</si>
  <si>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</si>
  <si>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</si>
  <si>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</si>
  <si>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</si>
  <si>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</si>
  <si>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</si>
  <si>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</si>
  <si>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</si>
  <si>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</si>
  <si>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</si>
  <si>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</si>
  <si>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</si>
  <si>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</si>
  <si>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</si>
  <si>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</si>
  <si>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</si>
  <si>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</si>
  <si>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</si>
  <si>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</si>
  <si>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</si>
  <si>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</si>
  <si>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</si>
  <si>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</si>
  <si>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</si>
  <si>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</si>
  <si>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</si>
  <si>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</si>
  <si>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</si>
  <si>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</si>
  <si>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</si>
  <si>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</si>
  <si>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</si>
  <si>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</si>
  <si>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</si>
  <si>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</si>
  <si>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</si>
  <si>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</si>
  <si>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</si>
  <si>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</si>
  <si>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</si>
  <si>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</si>
  <si>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</si>
  <si>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</si>
  <si>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</si>
  <si>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</si>
  <si>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</si>
  <si>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</si>
  <si>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</si>
  <si>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</si>
  <si>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</si>
  <si>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</si>
  <si>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</si>
  <si>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</si>
  <si>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</si>
  <si>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</si>
  <si>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</si>
  <si>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</si>
  <si>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</si>
  <si>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</si>
  <si>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</si>
  <si>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</si>
  <si>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</si>
  <si>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</si>
  <si>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</si>
  <si>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</si>
  <si>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</si>
  <si>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</si>
  <si>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</si>
  <si>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</si>
  <si>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</si>
  <si>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</si>
  <si>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</si>
  <si>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</si>
  <si>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</si>
  <si>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</si>
  <si>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</si>
  <si>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</si>
  <si>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</si>
  <si>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</si>
  <si>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</si>
  <si>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</si>
  <si>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</si>
  <si>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</si>
  <si>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</si>
  <si>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</si>
  <si>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</si>
  <si>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</si>
  <si>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</si>
  <si>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</si>
  <si>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</si>
  <si>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</si>
  <si>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</si>
  <si>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</si>
  <si>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</si>
  <si>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</si>
  <si>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</si>
  <si>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</si>
  <si>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</si>
  <si>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</si>
  <si>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</si>
  <si>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</si>
  <si>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</si>
  <si>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</si>
  <si>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</si>
  <si>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</si>
  <si>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</si>
  <si>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</si>
  <si>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</si>
  <si>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</si>
  <si>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</si>
  <si>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</si>
  <si>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</si>
  <si>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</si>
  <si>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</si>
  <si>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</si>
  <si>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</si>
  <si>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</si>
  <si>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</si>
  <si>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</si>
  <si>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</si>
  <si>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</si>
  <si>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</si>
  <si>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</si>
  <si>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</si>
  <si>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</si>
  <si>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</si>
  <si>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</si>
  <si>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</si>
  <si>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</si>
  <si>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</si>
  <si>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</si>
  <si>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</si>
  <si>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</si>
  <si>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</si>
  <si>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</si>
  <si>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</si>
  <si>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</si>
  <si>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</si>
  <si>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</si>
  <si>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</si>
  <si>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</si>
  <si>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</si>
  <si>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</si>
  <si>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</si>
  <si>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</si>
  <si>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</si>
  <si>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</si>
  <si>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</si>
  <si>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</si>
  <si>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</si>
  <si>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</si>
  <si>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</si>
  <si>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</si>
  <si>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</si>
  <si>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</si>
  <si>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</si>
  <si>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</si>
  <si>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</si>
  <si>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</si>
  <si>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</si>
  <si>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</si>
  <si>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</si>
  <si>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</si>
  <si>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</si>
  <si>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</si>
  <si>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</si>
  <si>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</si>
  <si>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</si>
  <si>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</si>
  <si>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</si>
  <si>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</si>
  <si>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</si>
  <si>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</si>
  <si>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</si>
  <si>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</si>
  <si>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</si>
  <si>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</si>
  <si>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</si>
  <si>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</si>
  <si>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</si>
  <si>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</si>
  <si>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</si>
  <si>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</si>
  <si>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</si>
  <si>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</si>
  <si>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</si>
  <si>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</si>
  <si>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</si>
  <si>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</si>
  <si>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</si>
  <si>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</si>
  <si>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</si>
  <si>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</si>
  <si>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</si>
  <si>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</si>
  <si>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</si>
  <si>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</si>
  <si>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</si>
  <si>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</si>
  <si>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</si>
  <si>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</si>
  <si>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</si>
  <si>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</si>
  <si>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</si>
  <si>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</si>
  <si>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</si>
  <si>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</si>
  <si>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</si>
  <si>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</si>
  <si>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</si>
  <si>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</si>
  <si>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</si>
  <si>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</si>
  <si>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</si>
  <si>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</si>
  <si>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</si>
  <si>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</si>
  <si>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</si>
  <si>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</si>
  <si>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</si>
  <si>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</si>
  <si>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</si>
  <si>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</si>
  <si>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</si>
  <si>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</si>
  <si>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</si>
  <si>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</si>
  <si>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</si>
  <si>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</si>
  <si>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</si>
  <si>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</si>
  <si>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</si>
  <si>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</si>
  <si>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</si>
  <si>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</si>
  <si>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</si>
  <si>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</si>
  <si>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</si>
  <si>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</si>
  <si>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</si>
  <si>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</si>
  <si>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</si>
  <si>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</si>
  <si>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</si>
  <si>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</si>
  <si>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</si>
  <si>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</si>
  <si>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</si>
  <si>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</si>
  <si>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</si>
  <si>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</si>
  <si>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</si>
  <si>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</si>
  <si>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</si>
  <si>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</si>
  <si>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</si>
  <si>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</si>
  <si>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</si>
  <si>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</si>
  <si>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</si>
  <si>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</si>
  <si>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</si>
  <si>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</si>
  <si>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</si>
  <si>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</si>
  <si>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</si>
  <si>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</si>
  <si>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</si>
  <si>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</si>
  <si>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</si>
  <si>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</si>
  <si>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</si>
  <si>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</si>
  <si>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</si>
  <si>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</si>
  <si>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</si>
  <si>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</si>
  <si>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</si>
  <si>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</si>
  <si>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</si>
  <si>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</si>
  <si>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</si>
  <si>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</si>
  <si>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</si>
  <si>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</si>
  <si>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</si>
  <si>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</si>
  <si>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</si>
  <si>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</si>
  <si>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</si>
  <si>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</si>
  <si>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</si>
  <si>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</si>
  <si>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</si>
  <si>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</si>
  <si>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</si>
  <si>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</si>
  <si>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</si>
  <si>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</si>
  <si>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</si>
  <si>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</si>
  <si>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</si>
  <si>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</si>
  <si>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</si>
  <si>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</si>
  <si>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</si>
  <si>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</si>
  <si>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</si>
  <si>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</si>
  <si>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</si>
  <si>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</si>
  <si>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</si>
  <si>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</si>
  <si>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</si>
  <si>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</si>
  <si>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</si>
  <si>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</si>
  <si>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</si>
  <si>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</si>
  <si>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</si>
  <si>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</si>
  <si>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</si>
  <si>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</si>
  <si>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</si>
  <si>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</si>
  <si>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</si>
  <si>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</si>
  <si>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</si>
  <si>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</si>
  <si>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</si>
  <si>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</si>
  <si>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</si>
  <si>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</si>
  <si>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</si>
  <si>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</si>
  <si>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</si>
  <si>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</si>
  <si>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</si>
  <si>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</si>
  <si>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</si>
  <si>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</si>
  <si>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</si>
  <si>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</si>
  <si>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</si>
  <si>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</si>
  <si>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</si>
  <si>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</si>
  <si>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</si>
  <si>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</si>
  <si>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</si>
  <si>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</si>
  <si>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</si>
  <si>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</si>
  <si>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</si>
  <si>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</si>
  <si>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</si>
  <si>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</si>
  <si>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</si>
  <si>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</si>
  <si>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</si>
  <si>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</si>
  <si>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</si>
  <si>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</si>
  <si>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</si>
  <si>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</si>
  <si>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</si>
  <si>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</si>
  <si>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</si>
  <si>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</si>
  <si>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</si>
  <si>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</si>
  <si>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</si>
  <si>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</si>
  <si>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</si>
  <si>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</si>
  <si>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</si>
  <si>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</si>
  <si>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</si>
  <si>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</si>
  <si>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</si>
  <si>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</si>
  <si>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</si>
  <si>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</si>
  <si>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</si>
  <si>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</si>
  <si>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</si>
  <si>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</si>
  <si>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</si>
  <si>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</si>
  <si>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</si>
  <si>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</si>
  <si>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</si>
  <si>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</si>
  <si>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</si>
  <si>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</si>
  <si>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</si>
  <si>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</si>
  <si>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</si>
  <si>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</si>
  <si>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</si>
  <si>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</si>
  <si>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</si>
  <si>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</si>
  <si>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</si>
  <si>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</si>
  <si>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</si>
  <si>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</si>
  <si>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</si>
  <si>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</si>
  <si>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</si>
  <si>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</si>
  <si>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</si>
  <si>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</si>
  <si>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</si>
  <si>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</si>
  <si>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</si>
  <si>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</si>
  <si>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</si>
  <si>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</si>
  <si>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</si>
  <si>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</si>
  <si>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</si>
  <si>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</si>
  <si>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</si>
  <si>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</si>
  <si>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</si>
  <si>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</si>
  <si>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</si>
  <si>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</si>
  <si>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</si>
  <si>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</si>
  <si>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</si>
  <si>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</si>
  <si>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</si>
  <si>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</si>
  <si>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</si>
  <si>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</si>
  <si>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</si>
  <si>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</si>
  <si>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</si>
  <si>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</si>
  <si>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</si>
  <si>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</si>
  <si>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</si>
  <si>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</si>
  <si>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</si>
  <si>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</si>
  <si>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</si>
  <si>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</si>
  <si>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</si>
  <si>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</si>
  <si>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</si>
  <si>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</si>
  <si>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</si>
  <si>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</si>
  <si>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</si>
  <si>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</si>
  <si>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</si>
  <si>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</si>
  <si>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</si>
  <si>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</si>
  <si>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</si>
  <si>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</si>
  <si>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</si>
  <si>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</si>
  <si>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</si>
  <si>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</si>
  <si>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</si>
  <si>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</si>
  <si>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</si>
  <si>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</si>
  <si>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</si>
  <si>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</si>
  <si>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</si>
  <si>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</si>
  <si>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</si>
  <si>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</si>
  <si>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</si>
  <si>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</si>
  <si>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</si>
  <si>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</si>
  <si>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</si>
  <si>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</si>
  <si>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</si>
  <si>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</si>
  <si>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</si>
  <si>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</si>
  <si>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</si>
  <si>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</si>
  <si>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</si>
  <si>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</si>
  <si>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</si>
  <si>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</si>
  <si>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</si>
  <si>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</si>
  <si>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</si>
  <si>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</si>
  <si>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</si>
  <si>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</si>
  <si>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</si>
  <si>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</si>
  <si>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</si>
  <si>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</si>
  <si>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</si>
  <si>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</si>
  <si>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</si>
  <si>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</si>
  <si>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</si>
  <si>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</si>
  <si>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</si>
  <si>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</si>
  <si>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</si>
  <si>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</si>
  <si>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</si>
  <si>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</si>
  <si>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</si>
  <si>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</si>
  <si>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</si>
  <si>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</si>
  <si>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</si>
  <si>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</si>
  <si>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</si>
  <si>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</si>
  <si>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</si>
  <si>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</si>
  <si>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</si>
  <si>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</si>
  <si>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</si>
  <si>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</si>
  <si>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</si>
  <si>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</si>
  <si>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</si>
  <si>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</si>
  <si>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</si>
  <si>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</si>
  <si>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</si>
  <si>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</si>
  <si>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</si>
  <si>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</si>
  <si>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</si>
  <si>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</si>
  <si>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</si>
  <si>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</si>
  <si>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</si>
  <si>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</si>
  <si>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</si>
  <si>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</si>
  <si>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</si>
  <si>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</si>
  <si>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</si>
  <si>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</si>
  <si>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</si>
  <si>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</si>
  <si>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</si>
  <si>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</si>
  <si>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</si>
  <si>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</si>
  <si>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</si>
  <si>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</si>
  <si>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</si>
  <si>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</si>
  <si>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</si>
  <si>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</si>
  <si>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</si>
  <si>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</si>
  <si>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</si>
  <si>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</si>
  <si>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</si>
  <si>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</si>
  <si>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</si>
  <si>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</si>
  <si>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</si>
  <si>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</si>
  <si>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</si>
  <si>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</si>
  <si>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</si>
  <si>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</si>
  <si>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</si>
  <si>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</si>
  <si>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</si>
  <si>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</si>
  <si>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</si>
  <si>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</si>
  <si>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</si>
  <si>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</si>
  <si>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</si>
  <si>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</si>
  <si>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</si>
  <si>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</si>
  <si>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</si>
  <si>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</si>
  <si>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</si>
  <si>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</si>
  <si>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</si>
  <si>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</si>
  <si>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</si>
  <si>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</si>
  <si>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</si>
  <si>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</si>
  <si>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</si>
  <si>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</si>
  <si>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</si>
  <si>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</si>
  <si>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</si>
  <si>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</si>
  <si>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</si>
  <si>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</si>
  <si>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</si>
  <si>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</si>
  <si>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</si>
  <si>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</si>
  <si>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</si>
  <si>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</si>
  <si>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</si>
  <si>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</si>
  <si>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</si>
  <si>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</si>
  <si>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</si>
  <si>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</si>
  <si>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</si>
  <si>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</si>
  <si>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</si>
  <si>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</si>
  <si>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</si>
  <si>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</si>
  <si>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</si>
  <si>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</si>
  <si>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</si>
  <si>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</si>
  <si>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</si>
  <si>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</si>
  <si>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</si>
  <si>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</si>
  <si>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</si>
  <si>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</si>
  <si>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</si>
  <si>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</si>
  <si>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</si>
  <si>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</si>
  <si>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</si>
  <si>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</si>
  <si>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</si>
  <si>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</si>
  <si>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</si>
  <si>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</si>
  <si>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</si>
  <si>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</si>
  <si>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</si>
  <si>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</si>
  <si>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</si>
  <si>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</si>
  <si>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</si>
  <si>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</si>
  <si>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</si>
  <si>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</si>
  <si>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</si>
  <si>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</si>
  <si>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</si>
  <si>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</si>
  <si>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</si>
  <si>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</si>
  <si>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</si>
  <si>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</si>
  <si>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</si>
  <si>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</si>
  <si>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</si>
  <si>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</si>
  <si>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</si>
  <si>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</si>
  <si>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</si>
  <si>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</si>
  <si>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</si>
  <si>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</si>
  <si>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</si>
  <si>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</si>
  <si>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</si>
  <si>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</si>
  <si>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</si>
  <si>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</si>
  <si>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</si>
  <si>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</si>
  <si>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</si>
  <si>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</si>
  <si>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</si>
  <si>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</si>
  <si>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</si>
  <si>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</si>
  <si>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</si>
  <si>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</si>
  <si>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</si>
  <si>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</si>
  <si>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</si>
  <si>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</si>
  <si>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</si>
  <si>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</si>
  <si>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</si>
  <si>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</si>
  <si>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</si>
  <si>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</si>
  <si>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</si>
  <si>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</si>
  <si>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</si>
  <si>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</si>
  <si>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</si>
  <si>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</si>
  <si>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</si>
  <si>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</si>
  <si>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</si>
  <si>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</si>
  <si>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</si>
  <si>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</si>
  <si>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</si>
  <si>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</si>
  <si>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</si>
  <si>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</si>
  <si>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</si>
  <si>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</si>
  <si>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</si>
  <si>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</si>
  <si>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</si>
  <si>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</si>
  <si>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</si>
  <si>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</si>
  <si>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</si>
  <si>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</si>
  <si>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</si>
  <si>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</si>
  <si>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</si>
  <si>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</si>
  <si>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</si>
  <si>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</si>
  <si>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</si>
  <si>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</si>
  <si>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</si>
  <si>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</si>
  <si>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</si>
  <si>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</si>
  <si>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</si>
  <si>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</si>
  <si>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</si>
  <si>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</si>
  <si>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</si>
  <si>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</si>
  <si>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</si>
  <si>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</si>
  <si>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</si>
  <si>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</si>
  <si>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</si>
  <si>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</si>
  <si>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</si>
  <si>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</si>
  <si>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</si>
  <si>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</si>
  <si>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</si>
  <si>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</si>
  <si>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</si>
  <si>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</si>
  <si>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</si>
  <si>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</si>
  <si>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</si>
  <si>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</si>
  <si>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</si>
  <si>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</si>
  <si>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</si>
  <si>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</si>
  <si>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</si>
  <si>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</si>
  <si>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</si>
  <si>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</si>
  <si>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</si>
  <si>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</si>
  <si>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</si>
  <si>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</si>
  <si>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</si>
  <si>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</si>
  <si>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</si>
  <si>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</si>
  <si>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</si>
  <si>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</si>
  <si>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</si>
  <si>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</si>
  <si>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</si>
  <si>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</si>
  <si>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</si>
  <si>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</si>
  <si>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</si>
  <si>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</si>
  <si>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</si>
  <si>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</si>
  <si>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</si>
  <si>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</si>
  <si>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</si>
  <si>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</si>
  <si>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</si>
  <si>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</si>
  <si>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</si>
  <si>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</si>
  <si>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</si>
  <si>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</si>
  <si>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</si>
  <si>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</si>
  <si>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</si>
  <si>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</si>
  <si>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</si>
  <si>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</si>
  <si>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</si>
  <si>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</si>
  <si>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</si>
  <si>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</si>
  <si>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</si>
  <si>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</si>
  <si>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</si>
  <si>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</si>
  <si>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</si>
  <si>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</si>
  <si>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</si>
  <si>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</si>
  <si>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</si>
  <si>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</si>
  <si>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</si>
  <si>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</si>
  <si>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</si>
  <si>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</si>
  <si>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</si>
  <si>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</si>
  <si>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</si>
  <si>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</si>
  <si>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</si>
  <si>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</si>
  <si>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</si>
  <si>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</si>
  <si>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</si>
  <si>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</si>
  <si>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</si>
  <si>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</si>
  <si>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</si>
  <si>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</si>
  <si>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</si>
  <si>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</si>
  <si>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</si>
  <si>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</si>
  <si>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</si>
  <si>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</si>
  <si>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</si>
  <si>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</si>
  <si>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</si>
  <si>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</si>
  <si>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</si>
  <si>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</si>
  <si>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</si>
  <si>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</si>
  <si>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</si>
  <si>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</si>
  <si>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</si>
  <si>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</si>
  <si>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</si>
  <si>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</si>
  <si>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</si>
  <si>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</si>
  <si>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</si>
  <si>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</si>
  <si>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</si>
  <si>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</si>
  <si>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</si>
  <si>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</si>
  <si>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</si>
  <si>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</si>
  <si>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</si>
  <si>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</si>
  <si>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</si>
  <si>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</si>
  <si>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</si>
  <si>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</si>
  <si>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</si>
  <si>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</si>
  <si>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</si>
  <si>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</si>
  <si>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</si>
  <si>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</si>
  <si>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</si>
  <si>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</si>
  <si>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</si>
  <si>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</si>
  <si>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</si>
  <si>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</si>
  <si>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</si>
  <si>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</si>
  <si>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</si>
  <si>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</si>
  <si>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</si>
  <si>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</si>
  <si>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</si>
  <si>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</si>
  <si>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</si>
  <si>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</si>
  <si>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</si>
  <si>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</si>
  <si>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</si>
  <si>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</si>
  <si>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</si>
  <si>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</si>
  <si>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</si>
  <si>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</si>
  <si>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</si>
  <si>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</si>
  <si>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</si>
  <si>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</si>
  <si>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</si>
  <si>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</si>
  <si>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</si>
  <si>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</si>
  <si>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</si>
  <si>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</si>
  <si>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</si>
  <si>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</si>
  <si>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</si>
  <si>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</si>
  <si>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</si>
  <si>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</si>
  <si>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</si>
  <si>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</si>
  <si>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</si>
  <si>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</si>
  <si>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</si>
  <si>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</si>
  <si>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</si>
  <si>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</si>
  <si>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</si>
  <si>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</si>
  <si>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</si>
  <si>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</si>
  <si>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</si>
  <si>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</si>
  <si>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</si>
  <si>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</si>
  <si>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</si>
  <si>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</si>
  <si>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</si>
  <si>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</si>
  <si>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</si>
  <si>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</si>
  <si>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</si>
  <si>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</si>
  <si>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</si>
  <si>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</si>
  <si>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</si>
  <si>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</si>
  <si>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</si>
  <si>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</si>
  <si>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</si>
  <si>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</si>
  <si>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</si>
  <si>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</si>
  <si>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</si>
  <si>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</si>
  <si>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</si>
  <si>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</si>
  <si>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</si>
  <si>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</si>
  <si>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</si>
  <si>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</si>
  <si>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</si>
  <si>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</si>
  <si>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</si>
  <si>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</si>
  <si>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</si>
  <si>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</si>
  <si>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</si>
  <si>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</si>
  <si>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</si>
  <si>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</si>
  <si>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</si>
  <si>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</si>
  <si>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</si>
  <si>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</si>
  <si>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</si>
  <si>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</si>
  <si>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</si>
  <si>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</si>
  <si>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</si>
  <si>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</si>
  <si>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</si>
  <si>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</si>
  <si>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</si>
  <si>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</si>
  <si>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</si>
  <si>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</si>
  <si>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</si>
  <si>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</si>
  <si>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</si>
  <si>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</si>
  <si>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</si>
  <si>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</si>
  <si>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</si>
  <si>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</si>
  <si>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</si>
  <si>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</si>
  <si>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</si>
  <si>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</si>
  <si>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</si>
  <si>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</si>
  <si>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</si>
  <si>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</si>
  <si>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</si>
  <si>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</si>
  <si>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</si>
  <si>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</si>
  <si>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</si>
  <si>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</si>
  <si>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</si>
  <si>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</si>
  <si>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</si>
  <si>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</si>
  <si>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</si>
  <si>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</si>
  <si>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</si>
  <si>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</si>
  <si>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</si>
  <si>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</si>
  <si>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</si>
  <si>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</si>
  <si>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</si>
  <si>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</si>
  <si>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</si>
  <si>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</si>
  <si>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</si>
  <si>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</si>
  <si>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</si>
  <si>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</si>
  <si>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</si>
  <si>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</si>
  <si>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</si>
  <si>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</si>
  <si>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</si>
  <si>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</si>
  <si>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</si>
  <si>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</si>
  <si>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</si>
  <si>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</si>
  <si>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</si>
  <si>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</si>
  <si>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</si>
  <si>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</si>
  <si>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</si>
  <si>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</si>
  <si>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</si>
  <si>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</si>
  <si>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</si>
  <si>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</si>
  <si>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</si>
  <si>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</si>
  <si>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</si>
  <si>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</si>
  <si>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</si>
  <si>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</si>
  <si>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</si>
  <si>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</si>
  <si>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</si>
  <si>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</si>
  <si>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</si>
  <si>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</si>
  <si>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</si>
  <si>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</si>
  <si>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</si>
  <si>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</si>
  <si>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</si>
  <si>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</si>
  <si>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</si>
  <si>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</si>
  <si>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</si>
  <si>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</si>
  <si>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</si>
  <si>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</si>
  <si>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</si>
  <si>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</si>
  <si>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</si>
  <si>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</si>
  <si>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</si>
  <si>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</si>
  <si>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</si>
  <si>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</si>
  <si>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</si>
  <si>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</si>
  <si>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</si>
  <si>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</si>
  <si>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</si>
  <si>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</si>
  <si>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</si>
  <si>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</si>
  <si>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</si>
  <si>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</si>
  <si>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</si>
  <si>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</si>
  <si>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</si>
  <si>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</si>
  <si>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</si>
  <si>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</si>
  <si>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</si>
  <si>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</si>
  <si>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</si>
  <si>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</si>
  <si>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</si>
  <si>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</si>
  <si>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</si>
  <si>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</si>
  <si>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</si>
  <si>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</si>
  <si>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</si>
  <si>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</si>
  <si>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</si>
  <si>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</si>
  <si>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</si>
  <si>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</si>
  <si>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</si>
  <si>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</si>
  <si>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</si>
  <si>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</si>
  <si>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</si>
  <si>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</si>
  <si>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</si>
  <si>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</si>
  <si>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</si>
  <si>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</si>
  <si>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</si>
  <si>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</si>
  <si>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</si>
  <si>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</si>
  <si>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</si>
  <si>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</si>
  <si>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</si>
  <si>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</si>
  <si>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</si>
  <si>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</si>
  <si>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</si>
  <si>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</si>
  <si>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</si>
  <si>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</si>
  <si>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</si>
  <si>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</si>
  <si>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</si>
  <si>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</si>
  <si>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</si>
  <si>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</si>
  <si>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</si>
  <si>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</si>
  <si>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</si>
  <si>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</si>
  <si>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</si>
  <si>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</si>
  <si>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</si>
  <si>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</si>
  <si>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</si>
  <si>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</si>
  <si>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</si>
  <si>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</si>
  <si>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</si>
  <si>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</si>
  <si>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</si>
  <si>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</si>
  <si>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</si>
  <si>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</si>
  <si>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</si>
  <si>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</si>
  <si>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</si>
  <si>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</si>
  <si>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</si>
  <si>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</si>
  <si>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</si>
  <si>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</si>
  <si>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</si>
  <si>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</si>
  <si>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</si>
  <si>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</si>
  <si>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</si>
  <si>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</si>
  <si>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</si>
  <si>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</si>
  <si>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</si>
  <si>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</si>
  <si>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</si>
  <si>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</si>
  <si>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</si>
  <si>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</si>
  <si>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</si>
  <si>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</si>
  <si>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</si>
  <si>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</si>
  <si>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</si>
  <si>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</si>
  <si>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</si>
  <si>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</si>
  <si>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</si>
  <si>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</si>
  <si>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</si>
  <si>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</si>
  <si>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</si>
  <si>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</si>
  <si>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</si>
  <si>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</si>
  <si>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</si>
  <si>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</si>
  <si>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</si>
  <si>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</si>
  <si>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</si>
  <si>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</si>
  <si>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</si>
  <si>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</si>
  <si>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</si>
  <si>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</si>
  <si>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</si>
  <si>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</si>
  <si>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</si>
  <si>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</si>
  <si>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</si>
  <si>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</si>
  <si>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</si>
  <si>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</si>
  <si>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</si>
  <si>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</si>
  <si>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</si>
  <si>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</si>
  <si>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</si>
  <si>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</si>
  <si>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</si>
  <si>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</si>
  <si>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</si>
  <si>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</si>
  <si>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</si>
  <si>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</si>
  <si>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</si>
  <si>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</si>
  <si>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</si>
  <si>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</si>
  <si>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</si>
  <si>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</si>
  <si>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</si>
  <si>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</si>
  <si>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</si>
  <si>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</si>
  <si>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</si>
  <si>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</si>
  <si>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</si>
  <si>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</si>
  <si>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</si>
  <si>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</si>
  <si>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</si>
  <si>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</si>
  <si>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</si>
  <si>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</si>
  <si>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</si>
  <si>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</si>
  <si>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</si>
  <si>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</si>
  <si>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</si>
  <si>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</si>
  <si>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</si>
  <si>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</si>
  <si>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</si>
  <si>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</si>
  <si>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</si>
  <si>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</si>
  <si>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</si>
  <si>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</si>
  <si>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</si>
  <si>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</si>
  <si>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</si>
  <si>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</si>
  <si>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</si>
  <si>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</si>
  <si>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</si>
  <si>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</si>
  <si>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</si>
  <si>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</si>
  <si>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</si>
  <si>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</si>
  <si>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</si>
  <si>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</si>
  <si>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</si>
  <si>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</si>
  <si>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</si>
  <si>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</si>
  <si>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</si>
  <si>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</si>
  <si>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</si>
  <si>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</si>
  <si>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</si>
  <si>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</si>
  <si>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</si>
  <si>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</si>
  <si>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</si>
  <si>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</si>
  <si>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</si>
  <si>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</si>
  <si>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</si>
  <si>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</si>
  <si>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</si>
  <si>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</si>
  <si>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</si>
  <si>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</si>
  <si>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</si>
  <si>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</si>
  <si>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</si>
  <si>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</si>
  <si>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</si>
  <si>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</si>
  <si>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</si>
  <si>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</si>
  <si>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</si>
  <si>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</si>
  <si>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</si>
  <si>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</si>
  <si>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</si>
  <si>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</si>
  <si>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</si>
  <si>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</si>
  <si>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</si>
  <si>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</si>
  <si>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</si>
  <si>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</si>
  <si>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</si>
  <si>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</si>
  <si>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</si>
  <si>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</si>
  <si>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</si>
  <si>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</si>
  <si>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</si>
  <si>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</si>
  <si>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</si>
  <si>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</si>
  <si>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</si>
  <si>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</si>
  <si>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</si>
  <si>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</si>
  <si>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</si>
  <si>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</si>
  <si>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</si>
  <si>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</si>
  <si>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</si>
  <si>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</si>
  <si>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</si>
  <si>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</si>
  <si>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</si>
  <si>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</si>
  <si>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</si>
  <si>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</si>
  <si>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</si>
  <si>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</si>
  <si>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</si>
  <si>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</si>
  <si>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</si>
  <si>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</si>
  <si>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</si>
  <si>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</si>
  <si>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</si>
  <si>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</si>
  <si>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</si>
  <si>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</si>
  <si>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</si>
  <si>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</si>
  <si>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</si>
  <si>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</si>
  <si>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</si>
  <si>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</si>
  <si>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</si>
  <si>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</si>
  <si>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</si>
  <si>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</si>
  <si>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</si>
  <si>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</si>
  <si>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</si>
  <si>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</si>
  <si>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</si>
  <si>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</si>
  <si>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</si>
  <si>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</si>
  <si>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</si>
  <si>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</si>
  <si>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</si>
  <si>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</si>
  <si>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</si>
  <si>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</si>
  <si>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</si>
  <si>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</si>
  <si>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</si>
  <si>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</si>
  <si>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</si>
  <si>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</si>
  <si>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</si>
  <si>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</si>
  <si>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</si>
  <si>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</si>
  <si>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</si>
  <si>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</si>
  <si>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</si>
  <si>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</si>
  <si>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</si>
  <si>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</si>
  <si>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</si>
  <si>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</si>
  <si>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</si>
  <si>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</si>
  <si>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</si>
  <si>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</si>
  <si>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</si>
  <si>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</si>
  <si>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</si>
  <si>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</si>
  <si>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</si>
  <si>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</si>
  <si>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</si>
  <si>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</si>
  <si>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</si>
  <si>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</si>
  <si>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</si>
  <si>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</si>
  <si>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</si>
  <si>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</si>
  <si>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</si>
  <si>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</si>
  <si>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</si>
  <si>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</si>
  <si>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</si>
  <si>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</si>
  <si>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</si>
  <si>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</si>
  <si>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</si>
  <si>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</si>
  <si>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</si>
  <si>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</si>
  <si>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</si>
  <si>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</si>
  <si>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</si>
  <si>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</si>
  <si>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</si>
  <si>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</si>
  <si>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</si>
  <si>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</si>
  <si>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</si>
  <si>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</si>
  <si>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</si>
  <si>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</si>
  <si>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</si>
  <si>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</si>
  <si>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</si>
  <si>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</si>
  <si>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</si>
  <si>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</si>
  <si>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</si>
  <si>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</si>
  <si>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</si>
  <si>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</si>
  <si>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</si>
  <si>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</si>
  <si>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</si>
  <si>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</si>
  <si>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</si>
  <si>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</si>
  <si>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</si>
  <si>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</si>
  <si>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</si>
  <si>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</si>
  <si>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</si>
  <si>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</si>
  <si>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</si>
  <si>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</si>
  <si>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</si>
  <si>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</si>
  <si>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</si>
  <si>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</si>
  <si>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</si>
  <si>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</si>
  <si>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</si>
  <si>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</si>
  <si>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</si>
  <si>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</si>
  <si>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</si>
  <si>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</si>
  <si>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</si>
  <si>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</si>
  <si>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</si>
  <si>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</si>
  <si>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</si>
  <si>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</si>
  <si>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</si>
  <si>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</si>
  <si>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</si>
  <si>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</si>
  <si>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</si>
  <si>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</si>
  <si>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</si>
  <si>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</si>
  <si>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</si>
  <si>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</si>
  <si>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</si>
  <si>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</si>
  <si>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</si>
  <si>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</si>
  <si>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</si>
  <si>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</si>
  <si>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</si>
  <si>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</si>
  <si>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</si>
  <si>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</si>
  <si>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</si>
  <si>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</si>
  <si>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</si>
  <si>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</si>
  <si>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</si>
  <si>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</si>
  <si>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</si>
  <si>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</si>
  <si>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</si>
  <si>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</si>
  <si>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</si>
  <si>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</si>
  <si>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</si>
  <si>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</si>
  <si>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</si>
  <si>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</si>
  <si>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</si>
  <si>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</si>
  <si>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</si>
  <si>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</si>
  <si>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</si>
  <si>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</si>
  <si>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</si>
  <si>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</si>
  <si>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</si>
  <si>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</si>
  <si>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</si>
  <si>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</si>
  <si>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</si>
  <si>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</si>
  <si>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</si>
  <si>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</si>
  <si>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</si>
  <si>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</si>
  <si>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</si>
  <si>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</si>
  <si>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</si>
  <si>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</si>
  <si>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</si>
  <si>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</si>
  <si>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</si>
  <si>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</si>
  <si>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</si>
  <si>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</si>
  <si>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</si>
  <si>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</si>
  <si>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</si>
  <si>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</si>
  <si>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</si>
  <si>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</si>
  <si>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</si>
  <si>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</si>
  <si>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</si>
  <si>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</si>
  <si>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</si>
  <si>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</si>
  <si>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</si>
  <si>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</si>
  <si>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</si>
  <si>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</si>
  <si>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</si>
  <si>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</si>
  <si>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</si>
  <si>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</si>
  <si>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</si>
  <si>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</si>
  <si>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</si>
  <si>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</si>
  <si>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</si>
  <si>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</si>
  <si>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</si>
  <si>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</si>
  <si>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</si>
  <si>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</si>
  <si>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</si>
  <si>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</si>
  <si>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</si>
  <si>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</si>
  <si>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</si>
  <si>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</si>
  <si>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</si>
  <si>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</si>
  <si>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</si>
  <si>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</si>
  <si>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</si>
  <si>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</si>
  <si>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</si>
  <si>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</si>
  <si>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</si>
  <si>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</si>
  <si>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</si>
  <si>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</si>
  <si>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</si>
  <si>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</si>
  <si>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</si>
  <si>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</si>
  <si>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</si>
  <si>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</si>
  <si>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</si>
  <si>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</si>
  <si>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</si>
  <si>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</si>
  <si>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</si>
  <si>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</si>
  <si>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</si>
  <si>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</si>
  <si>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</si>
  <si>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</si>
  <si>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</si>
  <si>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</si>
  <si>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</si>
  <si>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</si>
  <si>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</si>
  <si>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</si>
  <si>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</si>
  <si>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</si>
  <si>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</si>
  <si>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</si>
  <si>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</si>
  <si>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</si>
  <si>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</si>
  <si>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</si>
  <si>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</si>
  <si>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</si>
  <si>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</si>
  <si>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</si>
  <si>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</si>
  <si>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</si>
  <si>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</si>
  <si>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</si>
  <si>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</si>
  <si>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</si>
  <si>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</si>
  <si>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</si>
  <si>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</si>
  <si>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</si>
  <si>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</si>
  <si>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</si>
  <si>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</si>
  <si>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</si>
  <si>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</si>
  <si>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</si>
  <si>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</si>
  <si>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</si>
  <si>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</si>
  <si>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</si>
  <si>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</si>
  <si>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</si>
  <si>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</si>
  <si>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</si>
  <si>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</si>
  <si>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</si>
  <si>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</si>
  <si>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</si>
  <si>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</si>
  <si>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</si>
  <si>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</si>
  <si>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</si>
  <si>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</si>
  <si>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</si>
  <si>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</si>
  <si>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</si>
  <si>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</si>
  <si>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</si>
  <si>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</si>
  <si>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</si>
  <si>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</si>
  <si>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</si>
  <si>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</si>
  <si>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</si>
  <si>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</si>
  <si>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</si>
  <si>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</si>
  <si>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</si>
  <si>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</si>
  <si>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</si>
  <si>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</si>
  <si>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</si>
  <si>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</si>
  <si>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</si>
  <si>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</si>
  <si>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</si>
  <si>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</si>
  <si>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</si>
  <si>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</si>
  <si>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</si>
  <si>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</si>
  <si>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</si>
  <si>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</si>
  <si>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</si>
  <si>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</si>
  <si>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</si>
  <si>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</si>
  <si>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</si>
  <si>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</si>
  <si>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</si>
  <si>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</si>
  <si>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</si>
  <si>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</si>
  <si>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</si>
  <si>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</si>
  <si>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</si>
  <si>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</si>
  <si>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</si>
  <si>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</si>
  <si>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</si>
  <si>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</si>
  <si>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</si>
  <si>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</si>
  <si>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</si>
  <si>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</si>
  <si>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</si>
  <si>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</si>
  <si>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</si>
  <si>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</si>
  <si>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</si>
  <si>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</si>
  <si>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</si>
  <si>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</si>
  <si>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</si>
  <si>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</si>
  <si>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</si>
  <si>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</si>
  <si>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</si>
  <si>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</si>
  <si>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</si>
  <si>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</si>
  <si>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</si>
  <si>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</si>
  <si>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</si>
  <si>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</si>
  <si>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</si>
  <si>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</si>
  <si>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</si>
  <si>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</si>
  <si>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</si>
  <si>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</si>
  <si>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</si>
  <si>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</si>
  <si>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</si>
  <si>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</si>
  <si>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</si>
  <si>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</si>
  <si>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</si>
  <si>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</si>
  <si>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</si>
  <si>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</si>
  <si>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</si>
  <si>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</si>
  <si>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</si>
  <si>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</si>
  <si>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</si>
  <si>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</si>
  <si>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</si>
  <si>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</si>
  <si>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</si>
  <si>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</si>
  <si>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</si>
  <si>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</si>
  <si>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</si>
  <si>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</si>
  <si>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</si>
  <si>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</si>
  <si>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</si>
  <si>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</si>
  <si>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</si>
  <si>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</si>
  <si>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</si>
  <si>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</si>
  <si>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</si>
  <si>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</si>
  <si>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</si>
  <si>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</si>
  <si>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</si>
  <si>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</si>
  <si>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</si>
  <si>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</si>
  <si>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</si>
  <si>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</si>
  <si>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</si>
  <si>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</si>
  <si>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</si>
  <si>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</si>
  <si>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</si>
  <si>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</si>
  <si>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</si>
  <si>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</si>
  <si>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</si>
  <si>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</si>
  <si>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</si>
  <si>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</si>
  <si>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</si>
  <si>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</si>
  <si>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</si>
  <si>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</si>
  <si>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</si>
  <si>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</si>
  <si>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</si>
  <si>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</si>
  <si>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</si>
  <si>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</si>
  <si>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</si>
  <si>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</si>
  <si>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</si>
  <si>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</si>
  <si>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</si>
  <si>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</si>
  <si>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</si>
  <si>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</si>
  <si>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</si>
  <si>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</si>
  <si>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</si>
  <si>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</si>
  <si>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</si>
  <si>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</si>
  <si>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</si>
  <si>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</si>
  <si>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</si>
  <si>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</si>
  <si>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</si>
  <si>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</si>
  <si>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</si>
  <si>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</si>
  <si>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</si>
  <si>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</si>
  <si>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</si>
  <si>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</si>
  <si>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</si>
  <si>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</si>
  <si>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</si>
  <si>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</si>
  <si>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</si>
  <si>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</si>
  <si>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</si>
  <si>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</si>
  <si>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</si>
  <si>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</si>
  <si>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</si>
  <si>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</si>
  <si>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</si>
  <si>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</si>
  <si>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</si>
  <si>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</si>
  <si>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</si>
  <si>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</si>
  <si>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</si>
  <si>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</si>
  <si>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</si>
  <si>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</si>
  <si>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</si>
  <si>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</si>
  <si>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</si>
  <si>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</si>
  <si>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</si>
  <si>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</si>
  <si>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</si>
  <si>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</si>
  <si>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</si>
  <si>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</si>
  <si>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</si>
  <si>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</si>
  <si>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</si>
  <si>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</si>
  <si>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</si>
  <si>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</si>
  <si>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</si>
  <si>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</si>
  <si>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</si>
  <si>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</si>
  <si>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</si>
  <si>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</si>
  <si>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</si>
  <si>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</si>
  <si>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</si>
  <si>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</si>
  <si>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</si>
  <si>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</si>
  <si>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</si>
  <si>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</si>
  <si>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</si>
  <si>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</si>
  <si>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</si>
  <si>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</si>
  <si>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</si>
  <si>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</si>
  <si>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</si>
  <si>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</si>
  <si>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</si>
  <si>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</si>
  <si>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</si>
  <si>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</si>
  <si>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</si>
  <si>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</si>
  <si>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</si>
  <si>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</si>
  <si>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</si>
  <si>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</si>
  <si>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</si>
  <si>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</si>
  <si>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</si>
  <si>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</si>
  <si>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</si>
  <si>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</si>
  <si>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</si>
  <si>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</si>
  <si>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</si>
  <si>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</si>
  <si>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</si>
  <si>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</si>
  <si>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</si>
  <si>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</si>
  <si>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</si>
  <si>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</si>
  <si>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</si>
  <si>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</si>
  <si>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</si>
  <si>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</si>
  <si>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</si>
  <si>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</si>
  <si>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</si>
  <si>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</si>
  <si>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</si>
  <si>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</si>
  <si>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</si>
  <si>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</si>
  <si>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</si>
  <si>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</si>
  <si>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</si>
  <si>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</si>
  <si>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</si>
  <si>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</si>
  <si>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</si>
  <si>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</si>
  <si>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</si>
  <si>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</si>
  <si>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</si>
  <si>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</si>
  <si>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</si>
  <si>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</si>
  <si>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</si>
  <si>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</si>
  <si>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</si>
  <si>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</si>
  <si>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</si>
  <si>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</si>
  <si>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</si>
  <si>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</si>
  <si>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</si>
  <si>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</si>
  <si>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</si>
  <si>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</si>
  <si>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</si>
  <si>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</si>
  <si>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</si>
  <si>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</si>
  <si>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</si>
  <si>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</si>
  <si>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</si>
  <si>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</si>
  <si>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</si>
  <si>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</si>
  <si>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</si>
  <si>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</si>
  <si>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</si>
  <si>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</si>
  <si>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</si>
  <si>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</si>
  <si>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</si>
  <si>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</si>
  <si>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</si>
  <si>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</si>
  <si>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</si>
  <si>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</si>
  <si>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</si>
  <si>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</si>
  <si>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</si>
  <si>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</si>
  <si>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</si>
  <si>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</si>
  <si>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</si>
  <si>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</si>
  <si>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</si>
  <si>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</si>
  <si>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</si>
  <si>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</si>
  <si>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</si>
  <si>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</si>
  <si>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</si>
  <si>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</si>
  <si>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</si>
  <si>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</si>
  <si>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</si>
  <si>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</si>
  <si>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</si>
  <si>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</si>
  <si>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</si>
  <si>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</si>
  <si>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</si>
  <si>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</si>
  <si>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</si>
  <si>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</si>
  <si>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</si>
  <si>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</si>
  <si>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</si>
  <si>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</si>
  <si>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</si>
  <si>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</si>
  <si>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</si>
  <si>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</si>
  <si>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</si>
  <si>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</si>
  <si>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</si>
  <si>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</si>
  <si>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</si>
  <si>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</si>
  <si>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</si>
  <si>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</si>
  <si>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</si>
  <si>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</si>
  <si>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</si>
  <si>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</si>
  <si>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</si>
  <si>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</si>
  <si>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</si>
  <si>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</si>
  <si>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</si>
  <si>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</si>
  <si>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</si>
  <si>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</si>
  <si>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</si>
  <si>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</si>
  <si>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</si>
  <si>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</si>
  <si>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</si>
  <si>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</si>
  <si>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</si>
  <si>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</si>
  <si>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</si>
  <si>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</si>
  <si>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</si>
  <si>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</si>
  <si>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</si>
  <si>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</si>
  <si>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</si>
  <si>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</si>
  <si>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</si>
  <si>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</si>
  <si>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</si>
  <si>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</si>
  <si>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</si>
  <si>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</si>
  <si>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</si>
  <si>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</si>
  <si>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</si>
  <si>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</si>
  <si>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</si>
  <si>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</si>
  <si>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</si>
  <si>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</si>
  <si>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</si>
  <si>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</si>
  <si>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</si>
  <si>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</si>
  <si>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</si>
  <si>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</si>
  <si>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</si>
  <si>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</si>
  <si>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</si>
  <si>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</si>
  <si>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</si>
  <si>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</si>
  <si>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</si>
  <si>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</si>
  <si>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</si>
  <si>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</si>
  <si>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</si>
  <si>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</si>
  <si>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</si>
  <si>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</si>
  <si>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</si>
  <si>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</si>
  <si>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</si>
  <si>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</si>
  <si>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</si>
  <si>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</si>
  <si>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</si>
  <si>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</si>
  <si>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</si>
  <si>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</si>
  <si>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</si>
  <si>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</si>
  <si>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</si>
  <si>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</si>
  <si>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</si>
  <si>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</si>
  <si>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</si>
  <si>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</si>
  <si>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</si>
  <si>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</si>
  <si>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</si>
  <si>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</si>
  <si>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</si>
  <si>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</si>
  <si>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</si>
  <si>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</si>
  <si>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</si>
  <si>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</si>
  <si>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</si>
  <si>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</si>
  <si>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</si>
  <si>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</si>
  <si>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</si>
  <si>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</si>
  <si>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</si>
  <si>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</si>
  <si>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</si>
  <si>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</si>
  <si>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</si>
  <si>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</si>
  <si>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</si>
  <si>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</si>
  <si>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</si>
  <si>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</si>
  <si>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</si>
  <si>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</si>
  <si>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</si>
  <si>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</si>
  <si>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</si>
  <si>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</si>
  <si>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</si>
  <si>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</si>
  <si>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</si>
  <si>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</si>
  <si>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</si>
  <si>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</si>
  <si>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</si>
  <si>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</si>
  <si>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</si>
  <si>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</si>
  <si>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</si>
  <si>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</si>
  <si>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</si>
  <si>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</si>
  <si>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</si>
  <si>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</si>
  <si>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</si>
  <si>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</si>
  <si>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</si>
  <si>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</si>
  <si>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</si>
  <si>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</si>
  <si>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</si>
  <si>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</si>
  <si>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</si>
  <si>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</si>
  <si>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</si>
  <si>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</si>
  <si>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</si>
  <si>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</si>
  <si>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</si>
  <si>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</si>
  <si>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</si>
  <si>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</si>
  <si>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</si>
  <si>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</si>
  <si>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</si>
  <si>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</si>
  <si>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</si>
  <si>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</si>
  <si>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</si>
  <si>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</si>
  <si>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</si>
  <si>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</si>
  <si>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</si>
  <si>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</si>
  <si>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</si>
  <si>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</si>
  <si>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</si>
  <si>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</si>
  <si>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</si>
  <si>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</si>
  <si>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</si>
  <si>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</si>
  <si>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</si>
  <si>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</si>
  <si>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</si>
  <si>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</si>
  <si>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</si>
  <si>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</si>
  <si>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</si>
  <si>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</si>
  <si>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</si>
  <si>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</si>
  <si>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</si>
  <si>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</si>
  <si>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</si>
  <si>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</si>
  <si>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</si>
  <si>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</si>
  <si>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</si>
  <si>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</si>
  <si>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</si>
  <si>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</si>
  <si>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</si>
  <si>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</si>
  <si>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</si>
  <si>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</si>
  <si>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</si>
  <si>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</si>
  <si>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</si>
  <si>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</si>
  <si>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</si>
  <si>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</si>
  <si>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</si>
  <si>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</si>
  <si>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</si>
  <si>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</si>
  <si>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</si>
  <si>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</si>
  <si>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</si>
  <si>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</si>
  <si>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</si>
  <si>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</si>
  <si>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</si>
  <si>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</si>
  <si>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</si>
  <si>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</si>
  <si>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</si>
  <si>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</si>
  <si>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</si>
  <si>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</si>
  <si>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</si>
  <si>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</si>
  <si>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</si>
  <si>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</si>
  <si>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</si>
  <si>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</si>
  <si>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</si>
  <si>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</si>
  <si>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</si>
  <si>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</si>
  <si>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</si>
  <si>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</si>
  <si>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</si>
  <si>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</si>
  <si>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</si>
  <si>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</si>
  <si>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</si>
  <si>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</si>
  <si>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</si>
  <si>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</si>
  <si>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</si>
  <si>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</si>
  <si>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</si>
  <si>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</si>
  <si>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</si>
  <si>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</si>
  <si>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</si>
  <si>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</si>
  <si>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</si>
  <si>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</si>
  <si>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</si>
  <si>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</si>
  <si>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</si>
  <si>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</si>
  <si>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</si>
  <si>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</si>
  <si>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</si>
  <si>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</si>
  <si>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</si>
  <si>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</si>
  <si>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</si>
  <si>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</si>
  <si>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</si>
  <si>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</si>
  <si>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</si>
  <si>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</si>
  <si>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</si>
  <si>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</si>
  <si>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</si>
  <si>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</si>
  <si>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</si>
  <si>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</si>
  <si>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</si>
  <si>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</si>
  <si>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</si>
  <si>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</si>
  <si>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</si>
  <si>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</si>
  <si>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</si>
  <si>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</si>
  <si>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</si>
  <si>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</si>
  <si>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</si>
  <si>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</si>
  <si>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</si>
  <si>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</si>
  <si>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</si>
  <si>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</si>
  <si>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</si>
  <si>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</si>
  <si>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</si>
  <si>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</si>
  <si>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</si>
  <si>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</si>
  <si>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</si>
  <si>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</si>
  <si>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</si>
  <si>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</si>
  <si>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</si>
  <si>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</si>
  <si>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</si>
  <si>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</si>
  <si>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</si>
  <si>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</si>
  <si>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</si>
  <si>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</si>
  <si>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</si>
  <si>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</si>
  <si>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</si>
  <si>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</si>
  <si>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</si>
  <si>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</si>
  <si>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</si>
  <si>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</si>
  <si>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</si>
  <si>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</si>
  <si>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</si>
  <si>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</si>
  <si>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</si>
  <si>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</si>
  <si>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</si>
  <si>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</si>
  <si>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</si>
  <si>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</si>
  <si>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</si>
  <si>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</si>
  <si>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</si>
  <si>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</si>
  <si>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</si>
  <si>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</si>
  <si>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</si>
  <si>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</si>
  <si>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</si>
  <si>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</si>
  <si>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</si>
  <si>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</si>
  <si>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</si>
  <si>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</si>
  <si>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</si>
  <si>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</si>
  <si>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</si>
  <si>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</si>
  <si>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</si>
  <si>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</si>
  <si>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</si>
  <si>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</si>
  <si>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</si>
  <si>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</si>
  <si>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</si>
  <si>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</si>
  <si>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</si>
  <si>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</si>
  <si>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</si>
  <si>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</si>
  <si>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</si>
  <si>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</si>
  <si>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</si>
  <si>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</si>
  <si>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</si>
  <si>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</si>
  <si>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</si>
  <si>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</si>
  <si>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</si>
  <si>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</si>
  <si>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</si>
  <si>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</si>
  <si>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</si>
  <si>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</si>
  <si>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</si>
  <si>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</si>
  <si>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</si>
  <si>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</si>
  <si>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</si>
  <si>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</si>
  <si>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</si>
  <si>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</si>
  <si>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</si>
  <si>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</si>
  <si>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</si>
  <si>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</si>
  <si>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</si>
  <si>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</si>
  <si>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</si>
  <si>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</si>
  <si>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</si>
  <si>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</si>
  <si>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</si>
  <si>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</si>
  <si>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</si>
  <si>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</si>
  <si>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</si>
  <si>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</si>
  <si>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</si>
  <si>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</si>
  <si>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</si>
  <si>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</si>
  <si>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</si>
  <si>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</si>
  <si>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</si>
  <si>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</si>
  <si>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</si>
  <si>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</si>
  <si>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</si>
  <si>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</si>
  <si>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</si>
  <si>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</si>
  <si>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</si>
  <si>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</si>
  <si>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</si>
  <si>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</si>
  <si>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</si>
  <si>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</si>
  <si>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</si>
  <si>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</si>
  <si>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</si>
  <si>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</si>
  <si>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</si>
  <si>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</si>
  <si>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</si>
  <si>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</si>
  <si>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</si>
  <si>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</si>
  <si>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</si>
  <si>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</si>
  <si>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</si>
  <si>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</si>
  <si>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</si>
  <si>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</si>
  <si>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</si>
  <si>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</si>
  <si>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</si>
  <si>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</si>
  <si>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</si>
  <si>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</si>
  <si>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</si>
  <si>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</si>
  <si>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</si>
  <si>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</si>
  <si>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</si>
  <si>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</si>
  <si>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</si>
  <si>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</si>
  <si>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</si>
  <si>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</si>
  <si>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</si>
  <si>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</si>
  <si>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</si>
  <si>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</si>
  <si>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</si>
  <si>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</si>
  <si>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</si>
  <si>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</si>
  <si>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</si>
  <si>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</si>
  <si>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</si>
  <si>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</si>
  <si>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</si>
  <si>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</si>
  <si>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</si>
  <si>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</si>
  <si>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</si>
  <si>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</si>
  <si>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</si>
  <si>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</si>
  <si>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</si>
  <si>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</si>
  <si>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</si>
  <si>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</si>
  <si>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</si>
  <si>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</si>
  <si>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</si>
  <si>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</si>
  <si>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</si>
  <si>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</si>
  <si>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</si>
  <si>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</si>
  <si>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</si>
  <si>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</si>
  <si>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</si>
  <si>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</si>
  <si>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</si>
  <si>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</si>
  <si>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</si>
  <si>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</si>
  <si>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</si>
  <si>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</si>
  <si>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</si>
  <si>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</si>
  <si>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</si>
  <si>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</si>
  <si>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</si>
  <si>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</si>
  <si>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</si>
  <si>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</si>
  <si>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</si>
  <si>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</si>
  <si>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</si>
  <si>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</si>
  <si>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</si>
  <si>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</si>
  <si>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</si>
  <si>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</si>
  <si>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</si>
  <si>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</si>
  <si>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</si>
  <si>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</si>
  <si>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</si>
  <si>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</si>
  <si>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</si>
  <si>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</si>
  <si>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</si>
  <si>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</si>
  <si>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</si>
  <si>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</si>
  <si>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</si>
  <si>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</si>
  <si>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</si>
  <si>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</si>
  <si>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</si>
  <si>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</si>
  <si>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</si>
  <si>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</si>
  <si>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</si>
  <si>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</si>
  <si>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</si>
  <si>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</si>
  <si>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</si>
  <si>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</si>
  <si>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</si>
  <si>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</si>
  <si>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</si>
  <si>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</si>
  <si>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</si>
  <si>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</si>
  <si>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</si>
  <si>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</si>
  <si>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</si>
  <si>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</si>
  <si>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</si>
  <si>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</si>
  <si>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</si>
  <si>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</si>
  <si>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</si>
  <si>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</si>
  <si>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</si>
  <si>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</si>
  <si>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</si>
  <si>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</si>
  <si>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</si>
  <si>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</si>
  <si>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</si>
  <si>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</si>
  <si>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</si>
  <si>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</si>
  <si>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</si>
  <si>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</si>
  <si>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</si>
  <si>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</si>
  <si>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</si>
  <si>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</si>
  <si>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</si>
  <si>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</si>
  <si>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</si>
  <si>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</si>
  <si>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</si>
  <si>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</si>
  <si>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</si>
  <si>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</si>
  <si>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</si>
  <si>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</si>
  <si>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</si>
  <si>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</si>
  <si>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</si>
  <si>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</si>
  <si>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</si>
  <si>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</si>
  <si>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</si>
  <si>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</si>
  <si>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</si>
  <si>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</si>
  <si>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</si>
  <si>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</si>
  <si>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</si>
  <si>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</si>
  <si>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</si>
  <si>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</si>
  <si>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</si>
  <si>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</si>
  <si>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</si>
  <si>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</si>
  <si>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</si>
  <si>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</si>
  <si>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</si>
  <si>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</si>
  <si>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</si>
  <si>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</si>
  <si>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</si>
  <si>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</si>
  <si>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</si>
  <si>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</si>
  <si>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</si>
  <si>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</si>
  <si>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</si>
  <si>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</si>
  <si>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</si>
  <si>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</si>
  <si>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</si>
  <si>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</si>
  <si>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</si>
  <si>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</si>
  <si>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</si>
  <si>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</si>
  <si>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</si>
  <si>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</si>
  <si>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</si>
  <si>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</si>
  <si>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</si>
  <si>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</si>
  <si>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</si>
  <si>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</si>
  <si>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</si>
  <si>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</si>
  <si>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</si>
  <si>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</si>
  <si>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</si>
  <si>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</si>
  <si>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</si>
  <si>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</si>
  <si>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</si>
  <si>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</si>
  <si>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</si>
  <si>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</si>
  <si>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</si>
  <si>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</si>
  <si>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</si>
  <si>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</si>
  <si>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</si>
  <si>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</si>
  <si>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</si>
  <si>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</si>
  <si>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</si>
  <si>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</si>
  <si>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</si>
  <si>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</si>
  <si>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</si>
  <si>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</si>
  <si>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</si>
  <si>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</si>
  <si>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</si>
  <si>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</si>
  <si>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</si>
  <si>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</si>
  <si>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</si>
  <si>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</si>
  <si>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</si>
  <si>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</si>
  <si>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</si>
  <si>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</si>
  <si>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</si>
  <si>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</si>
  <si>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</si>
  <si>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</si>
  <si>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</si>
  <si>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</si>
  <si>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</si>
  <si>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</si>
  <si>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</si>
  <si>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</si>
  <si>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</si>
  <si>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</si>
  <si>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</si>
  <si>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</si>
  <si>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</si>
  <si>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</si>
  <si>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</si>
  <si>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</si>
  <si>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</si>
  <si>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</si>
  <si>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</si>
  <si>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</si>
  <si>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</si>
  <si>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</si>
  <si>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</si>
  <si>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</si>
  <si>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</si>
  <si>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</si>
  <si>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</si>
  <si>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</si>
  <si>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</si>
  <si>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</si>
  <si>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</si>
  <si>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</si>
  <si>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</si>
  <si>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</si>
  <si>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</si>
  <si>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</si>
  <si>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</si>
  <si>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</si>
  <si>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</si>
  <si>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</si>
  <si>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</si>
  <si>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</si>
  <si>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</si>
  <si>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</si>
  <si>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</si>
  <si>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</si>
  <si>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</si>
  <si>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</si>
  <si>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</si>
  <si>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</si>
  <si>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</si>
  <si>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</si>
  <si>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</si>
  <si>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</si>
  <si>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</si>
  <si>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</si>
  <si>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</si>
  <si>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</si>
  <si>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</si>
  <si>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</si>
  <si>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</si>
  <si>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</si>
  <si>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</si>
  <si>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</si>
  <si>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</si>
  <si>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</si>
  <si>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</si>
  <si>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</si>
  <si>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</si>
  <si>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</si>
  <si>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</si>
  <si>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</si>
  <si>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</si>
  <si>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</si>
  <si>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</si>
  <si>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</si>
  <si>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</si>
  <si>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</si>
  <si>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</si>
  <si>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</si>
  <si>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</si>
  <si>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</si>
  <si>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</si>
  <si>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</si>
  <si>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</si>
  <si>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</si>
  <si>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</si>
  <si>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</si>
  <si>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</si>
  <si>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</si>
  <si>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</si>
  <si>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</si>
  <si>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</si>
  <si>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</si>
  <si>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</si>
  <si>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</si>
  <si>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</si>
  <si>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</si>
  <si>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</si>
  <si>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</si>
  <si>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</si>
  <si>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</si>
  <si>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</si>
  <si>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</si>
  <si>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</si>
  <si>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</si>
  <si>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</si>
  <si>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</si>
  <si>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</si>
  <si>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</si>
  <si>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</si>
  <si>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</si>
  <si>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</si>
  <si>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</si>
  <si>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</si>
  <si>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</si>
  <si>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</si>
  <si>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</si>
  <si>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</si>
  <si>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</si>
  <si>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</si>
  <si>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</si>
  <si>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</si>
  <si>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</si>
  <si>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</si>
  <si>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</si>
  <si>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</si>
  <si>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</si>
  <si>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</si>
  <si>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</si>
  <si>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</si>
  <si>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</si>
  <si>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</si>
  <si>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</si>
  <si>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</si>
  <si>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</si>
  <si>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</si>
  <si>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</si>
  <si>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</si>
  <si>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</si>
  <si>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</si>
  <si>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</si>
  <si>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</si>
  <si>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</si>
  <si>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</si>
  <si>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</si>
  <si>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</si>
  <si>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</si>
  <si>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</si>
  <si>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</si>
  <si>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</si>
  <si>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</si>
  <si>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</si>
  <si>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</si>
  <si>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</si>
  <si>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</si>
  <si>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</si>
  <si>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</si>
  <si>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</si>
  <si>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</si>
  <si>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</si>
  <si>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</si>
  <si>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</si>
  <si>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</si>
  <si>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</si>
  <si>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</si>
  <si>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</si>
  <si>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</si>
  <si>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</si>
  <si>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</si>
  <si>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</si>
  <si>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</si>
  <si>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</si>
  <si>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</si>
  <si>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</si>
  <si>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</si>
  <si>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</si>
  <si>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</si>
  <si>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</si>
  <si>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</si>
  <si>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</si>
  <si>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</si>
  <si>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</si>
  <si>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</si>
  <si>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</si>
  <si>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</si>
  <si>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</si>
  <si>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</si>
  <si>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</si>
  <si>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</si>
  <si>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</si>
  <si>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</si>
  <si>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</si>
  <si>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</si>
  <si>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</si>
  <si>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</si>
  <si>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</si>
  <si>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</si>
  <si>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</si>
  <si>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</si>
  <si>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</si>
  <si>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</si>
  <si>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</si>
  <si>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</si>
  <si>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</si>
  <si>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</si>
  <si>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</si>
  <si>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</si>
  <si>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</si>
  <si>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</si>
  <si>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</si>
  <si>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</si>
  <si>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</si>
  <si>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</si>
  <si>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</si>
  <si>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</si>
  <si>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</si>
  <si>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</si>
  <si>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</si>
  <si>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</si>
  <si>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</si>
  <si>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</si>
  <si>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</si>
  <si>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</si>
  <si>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</si>
  <si>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</si>
  <si>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</si>
  <si>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</si>
  <si>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</si>
  <si>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</si>
  <si>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</si>
  <si>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</si>
  <si>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</si>
  <si>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</si>
  <si>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</si>
  <si>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</si>
  <si>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</si>
  <si>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</si>
  <si>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</si>
  <si>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</si>
  <si>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</si>
  <si>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</si>
  <si>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</si>
  <si>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</si>
  <si>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</si>
  <si>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</si>
  <si>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</si>
  <si>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</si>
  <si>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</si>
  <si>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</si>
  <si>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</si>
  <si>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</si>
  <si>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</si>
  <si>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</si>
  <si>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</si>
  <si>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</si>
  <si>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</si>
  <si>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</si>
  <si>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</si>
  <si>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</si>
  <si>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</si>
  <si>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</si>
  <si>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</si>
  <si>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</si>
  <si>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</si>
  <si>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</si>
  <si>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</si>
  <si>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</si>
  <si>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</si>
  <si>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</si>
  <si>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</si>
  <si>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</si>
  <si>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</si>
  <si>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</si>
  <si>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</si>
  <si>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</si>
  <si>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</si>
  <si>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</si>
  <si>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</si>
  <si>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</si>
  <si>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</si>
  <si>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</si>
  <si>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</si>
  <si>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</si>
  <si>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</si>
  <si>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</si>
  <si>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</si>
  <si>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</si>
  <si>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</si>
  <si>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</si>
  <si>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</si>
  <si>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</si>
  <si>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</si>
  <si>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</si>
  <si>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</si>
  <si>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</si>
  <si>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</si>
  <si>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</si>
  <si>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</si>
  <si>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</si>
  <si>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</si>
  <si>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</si>
  <si>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</si>
  <si>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</si>
  <si>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</si>
  <si>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</si>
  <si>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</si>
  <si>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</si>
  <si>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</si>
  <si>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</si>
  <si>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</si>
  <si>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</si>
  <si>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</si>
  <si>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</si>
  <si>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</si>
  <si>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</si>
  <si>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</si>
  <si>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</si>
  <si>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</si>
  <si>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</si>
  <si>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</si>
  <si>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</si>
  <si>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</si>
  <si>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</si>
  <si>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</si>
  <si>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</si>
  <si>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</si>
  <si>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</si>
  <si>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</si>
  <si>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</si>
  <si>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</si>
  <si>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</si>
  <si>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</si>
  <si>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</si>
  <si>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</si>
  <si>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</si>
  <si>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</si>
  <si>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</si>
  <si>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</si>
  <si>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</si>
  <si>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</si>
  <si>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</si>
  <si>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</si>
  <si>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</si>
  <si>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</si>
  <si>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</si>
  <si>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</si>
  <si>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</si>
  <si>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</si>
  <si>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</si>
  <si>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</si>
  <si>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</si>
  <si>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</si>
  <si>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</si>
  <si>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</si>
  <si>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</si>
  <si>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</si>
  <si>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</si>
  <si>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</si>
  <si>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</si>
  <si>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</si>
  <si>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</si>
  <si>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</si>
  <si>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</si>
  <si>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</si>
  <si>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</si>
  <si>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</si>
  <si>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</si>
  <si>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</si>
  <si>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</si>
  <si>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</si>
  <si>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</si>
  <si>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</si>
  <si>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</si>
  <si>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</si>
  <si>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</si>
  <si>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</si>
  <si>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</si>
  <si>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</si>
  <si>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</si>
  <si>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</si>
  <si>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</si>
  <si>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</si>
  <si>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</si>
  <si>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</si>
  <si>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</si>
  <si>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</si>
  <si>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</si>
  <si>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</si>
  <si>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</si>
  <si>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</si>
  <si>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</si>
  <si>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</si>
  <si>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</si>
  <si>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</si>
  <si>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</si>
  <si>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</si>
  <si>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</si>
  <si>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</si>
  <si>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</si>
  <si>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</si>
  <si>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</si>
  <si>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</si>
  <si>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</si>
  <si>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</si>
  <si>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</si>
  <si>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</si>
  <si>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</si>
  <si>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</si>
  <si>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</si>
  <si>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</si>
  <si>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</si>
  <si>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</si>
  <si>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</si>
  <si>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</si>
  <si>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</si>
  <si>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</si>
  <si>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</si>
  <si>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</si>
  <si>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</si>
  <si>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</si>
  <si>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</si>
  <si>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</si>
  <si>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</si>
  <si>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</si>
  <si>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</si>
  <si>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</si>
  <si>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</si>
  <si>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</si>
  <si>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</si>
  <si>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</si>
  <si>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</si>
  <si>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</si>
  <si>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</si>
  <si>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</si>
  <si>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</si>
  <si>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</si>
  <si>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</si>
  <si>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</si>
  <si>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</si>
  <si>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</si>
  <si>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</si>
  <si>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</si>
  <si>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</si>
  <si>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</si>
  <si>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</si>
  <si>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</si>
  <si>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</si>
  <si>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</si>
  <si>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</si>
  <si>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</si>
  <si>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</si>
  <si>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</si>
  <si>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</si>
  <si>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</si>
  <si>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</si>
  <si>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</si>
  <si>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</si>
  <si>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</si>
  <si>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</si>
  <si>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</si>
  <si>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</si>
  <si>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</si>
  <si>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</si>
  <si>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</si>
  <si>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</si>
  <si>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</si>
  <si>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</si>
  <si>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</si>
  <si>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</si>
  <si>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</si>
  <si>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</si>
  <si>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</si>
  <si>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</si>
  <si>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</si>
  <si>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</si>
  <si>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</si>
  <si>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</si>
  <si>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</si>
  <si>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</si>
  <si>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</si>
  <si>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</si>
  <si>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</si>
  <si>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</si>
  <si>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</si>
  <si>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</si>
  <si>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</si>
  <si>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</si>
  <si>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</si>
  <si>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</si>
  <si>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</si>
  <si>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</si>
  <si>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</si>
  <si>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</si>
  <si>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</si>
  <si>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</si>
  <si>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</si>
  <si>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</si>
  <si>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</si>
  <si>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</si>
  <si>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</si>
  <si>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</si>
  <si>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</si>
  <si>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</si>
  <si>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</si>
  <si>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</si>
  <si>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</si>
  <si>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</si>
  <si>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</si>
  <si>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</si>
  <si>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</si>
  <si>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</si>
  <si>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</si>
  <si>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</si>
  <si>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</si>
  <si>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</si>
  <si>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</si>
  <si>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</si>
  <si>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</si>
  <si>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</si>
  <si>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</si>
  <si>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</si>
  <si>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</si>
  <si>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</si>
  <si>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</si>
  <si>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</si>
  <si>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</si>
  <si>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</si>
  <si>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</si>
  <si>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</si>
  <si>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</si>
  <si>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</si>
  <si>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</si>
  <si>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</si>
  <si>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</si>
  <si>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</si>
  <si>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</si>
  <si>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</si>
  <si>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</si>
  <si>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</si>
  <si>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</si>
  <si>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</si>
  <si>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</si>
  <si>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</si>
  <si>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</si>
  <si>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</si>
  <si>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</si>
  <si>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</si>
  <si>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</si>
  <si>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</si>
  <si>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</si>
  <si>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</si>
  <si>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</si>
  <si>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</si>
  <si>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</si>
  <si>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</si>
  <si>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</si>
  <si>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</si>
  <si>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</si>
  <si>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</si>
  <si>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</si>
  <si>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</si>
  <si>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</si>
  <si>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</si>
  <si>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</si>
  <si>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</si>
  <si>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</si>
  <si>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</si>
  <si>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</si>
  <si>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</si>
  <si>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</si>
  <si>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</si>
  <si>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</si>
  <si>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</si>
  <si>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</si>
  <si>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</si>
  <si>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</si>
  <si>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</si>
  <si>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</si>
  <si>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</si>
  <si>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</si>
  <si>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</si>
  <si>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</si>
  <si>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</si>
  <si>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</si>
  <si>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</si>
  <si>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</si>
  <si>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</si>
  <si>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</si>
  <si>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</si>
  <si>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</si>
  <si>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</si>
  <si>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</si>
  <si>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</si>
  <si>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</si>
  <si>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</si>
  <si>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</si>
  <si>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</si>
  <si>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</si>
  <si>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</si>
  <si>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</si>
  <si>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</si>
  <si>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</si>
  <si>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</si>
  <si>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</si>
  <si>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</si>
  <si>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</si>
  <si>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</si>
  <si>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</si>
  <si>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</si>
  <si>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</si>
  <si>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</si>
  <si>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</si>
  <si>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</si>
  <si>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</si>
  <si>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</si>
  <si>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</si>
  <si>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</si>
  <si>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</si>
  <si>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</si>
  <si>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</si>
  <si>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</si>
  <si>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</si>
  <si>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</si>
  <si>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</si>
  <si>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</si>
  <si>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</si>
  <si>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</si>
  <si>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</si>
  <si>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</si>
  <si>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</si>
  <si>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</si>
  <si>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</si>
  <si>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</si>
  <si>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</si>
  <si>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</si>
  <si>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</si>
  <si>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</si>
  <si>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</si>
  <si>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</si>
  <si>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</si>
  <si>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</si>
  <si>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</si>
  <si>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</si>
  <si>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</si>
  <si>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</si>
  <si>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</si>
  <si>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</si>
  <si>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</si>
  <si>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</si>
  <si>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</si>
  <si>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</si>
  <si>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</si>
  <si>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</si>
  <si>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</si>
  <si>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</si>
  <si>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</si>
  <si>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</si>
  <si>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</si>
  <si>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</si>
  <si>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</si>
  <si>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</si>
  <si>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</si>
  <si>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</si>
  <si>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</si>
  <si>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</si>
  <si>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</si>
  <si>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</si>
  <si>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</si>
  <si>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</si>
  <si>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</si>
  <si>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</si>
  <si>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</si>
  <si>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</si>
  <si>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</si>
  <si>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</si>
  <si>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</si>
  <si>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</si>
  <si>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</si>
  <si>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</si>
  <si>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</si>
  <si>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</si>
  <si>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</si>
  <si>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</si>
  <si>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</si>
  <si>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</si>
  <si>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</si>
  <si>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</si>
  <si>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</si>
  <si>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</si>
  <si>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</si>
  <si>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</si>
  <si>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</si>
  <si>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</si>
  <si>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</si>
  <si>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</si>
  <si>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</si>
  <si>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</si>
  <si>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</si>
  <si>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</si>
  <si>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</si>
  <si>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</si>
  <si>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</si>
  <si>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</si>
  <si>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</si>
  <si>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</si>
  <si>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</si>
  <si>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</si>
  <si>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</si>
  <si>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</si>
  <si>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</si>
  <si>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</si>
  <si>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</si>
  <si>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</si>
  <si>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</si>
  <si>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</si>
  <si>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</si>
  <si>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</si>
  <si>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</si>
  <si>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</si>
  <si>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</si>
  <si>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</si>
  <si>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</si>
  <si>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</si>
  <si>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</si>
  <si>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</si>
  <si>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</si>
  <si>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</si>
  <si>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</si>
  <si>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</si>
  <si>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</si>
  <si>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</si>
  <si>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</si>
  <si>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</si>
  <si>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</si>
  <si>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</si>
  <si>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</si>
  <si>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</si>
  <si>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</si>
  <si>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</si>
  <si>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</si>
  <si>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</si>
  <si>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</si>
  <si>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</si>
  <si>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</si>
  <si>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</si>
  <si>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</si>
  <si>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</si>
  <si>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</si>
  <si>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</si>
  <si>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</si>
  <si>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</si>
  <si>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</si>
  <si>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</si>
  <si>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</si>
  <si>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</si>
  <si>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</si>
  <si>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</si>
  <si>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</si>
  <si>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</si>
  <si>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</si>
  <si>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</si>
  <si>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</si>
  <si>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</si>
  <si>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</si>
  <si>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</si>
  <si>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</si>
  <si>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</si>
  <si>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</si>
  <si>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</si>
  <si>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</si>
  <si>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</si>
  <si>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</si>
  <si>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</si>
  <si>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</si>
  <si>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</si>
  <si>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</si>
  <si>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</si>
  <si>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</si>
  <si>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</si>
  <si>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</si>
  <si>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</si>
  <si>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</si>
  <si>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</si>
  <si>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</si>
  <si>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</si>
  <si>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</si>
  <si>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</si>
  <si>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</si>
  <si>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</si>
  <si>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</si>
  <si>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</si>
  <si>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</si>
  <si>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</si>
  <si>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</si>
  <si>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</si>
  <si>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</si>
  <si>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</si>
  <si>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</si>
  <si>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</si>
  <si>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</si>
  <si>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</si>
  <si>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</si>
  <si>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</si>
  <si>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</si>
  <si>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</si>
  <si>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</si>
  <si>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</si>
  <si>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</si>
  <si>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</si>
  <si>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</si>
  <si>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</si>
  <si>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</si>
  <si>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</si>
  <si>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</si>
  <si>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</si>
  <si>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</si>
  <si>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</si>
  <si>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</si>
  <si>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</si>
  <si>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</si>
  <si>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</si>
  <si>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</si>
  <si>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</si>
  <si>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</si>
  <si>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</si>
  <si>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</si>
  <si>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</si>
  <si>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</si>
  <si>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</si>
  <si>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</si>
  <si>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</si>
  <si>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</si>
  <si>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</si>
  <si>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</si>
  <si>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</si>
  <si>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</si>
  <si>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</si>
  <si>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</si>
  <si>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</si>
  <si>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</si>
  <si>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</si>
  <si>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</si>
  <si>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</si>
  <si>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</si>
  <si>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</si>
  <si>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</si>
  <si>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</si>
  <si>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</si>
  <si>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</si>
  <si>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</si>
  <si>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</si>
  <si>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</si>
  <si>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</si>
  <si>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</si>
  <si>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</si>
  <si>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</si>
  <si>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</si>
  <si>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</si>
  <si>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</si>
  <si>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</si>
  <si>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</si>
  <si>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</si>
  <si>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</si>
  <si>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</si>
  <si>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</si>
  <si>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</si>
  <si>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</si>
  <si>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</si>
  <si>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</si>
  <si>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</si>
  <si>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</si>
  <si>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</si>
  <si>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</si>
  <si>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</si>
  <si>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</si>
  <si>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</si>
  <si>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</si>
  <si>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</si>
  <si>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</si>
  <si>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</si>
  <si>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</si>
  <si>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</si>
  <si>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</si>
  <si>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</si>
  <si>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</si>
  <si>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</si>
  <si>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</si>
  <si>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</si>
  <si>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</si>
  <si>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</si>
  <si>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</si>
  <si>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</si>
  <si>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</si>
  <si>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</si>
  <si>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</si>
  <si>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</si>
  <si>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</si>
  <si>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</si>
  <si>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</si>
  <si>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</si>
  <si>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</si>
  <si>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</si>
  <si>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</si>
  <si>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</si>
  <si>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</si>
  <si>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</si>
  <si>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</si>
  <si>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</si>
  <si>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</si>
  <si>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</si>
  <si>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</si>
  <si>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</si>
  <si>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</si>
  <si>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</si>
  <si>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</si>
  <si>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</si>
  <si>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</si>
  <si>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</si>
  <si>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</si>
  <si>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</si>
  <si>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</si>
  <si>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</si>
  <si>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</si>
  <si>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</si>
  <si>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</si>
  <si>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</si>
  <si>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</si>
  <si>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</si>
  <si>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</si>
  <si>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</si>
  <si>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</si>
  <si>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</si>
  <si>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</si>
  <si>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</si>
  <si>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</si>
  <si>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</si>
  <si>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</si>
  <si>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</si>
  <si>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</si>
  <si>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</si>
  <si>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</si>
  <si>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</si>
  <si>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</si>
  <si>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</si>
  <si>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</si>
  <si>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</si>
  <si>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</si>
  <si>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</si>
  <si>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</si>
  <si>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</si>
  <si>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</si>
  <si>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</si>
  <si>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</si>
  <si>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</si>
  <si>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</si>
  <si>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</si>
  <si>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</si>
  <si>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</si>
  <si>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</si>
  <si>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</si>
  <si>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</si>
  <si>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</si>
  <si>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</si>
  <si>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</si>
  <si>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</si>
  <si>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</si>
  <si>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</si>
  <si>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</si>
  <si>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</si>
  <si>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</si>
  <si>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</si>
  <si>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</si>
  <si>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</si>
  <si>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</si>
  <si>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</si>
  <si>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</si>
  <si>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</si>
  <si>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</si>
  <si>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</si>
  <si>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</si>
  <si>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</si>
  <si>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</si>
  <si>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</si>
  <si>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</si>
  <si>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</si>
  <si>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</si>
  <si>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</si>
  <si>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</si>
  <si>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</si>
  <si>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</si>
  <si>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</si>
  <si>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</si>
  <si>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</si>
  <si>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</si>
  <si>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</si>
  <si>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</si>
  <si>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</si>
  <si>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</si>
  <si>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</si>
  <si>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</si>
  <si>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</si>
  <si>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</si>
  <si>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</si>
  <si>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</si>
  <si>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</si>
  <si>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</si>
  <si>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</si>
  <si>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</si>
  <si>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</si>
  <si>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</si>
  <si>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</si>
  <si>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</si>
  <si>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</si>
  <si>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</si>
  <si>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</si>
  <si>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</si>
  <si>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</si>
  <si>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</si>
  <si>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</si>
  <si>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</si>
  <si>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</si>
  <si>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</si>
  <si>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</si>
  <si>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</si>
  <si>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</si>
  <si>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</si>
  <si>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</si>
  <si>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</si>
  <si>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</si>
  <si>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</si>
  <si>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</si>
  <si>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</si>
  <si>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</si>
  <si>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</si>
  <si>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</si>
  <si>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</si>
  <si>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</si>
  <si>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</si>
  <si>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</si>
  <si>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</si>
  <si>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</si>
  <si>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</si>
  <si>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</si>
  <si>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</si>
  <si>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</si>
  <si>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</si>
  <si>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</si>
  <si>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</si>
  <si>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</si>
  <si>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</si>
  <si>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</si>
  <si>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</si>
  <si>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</si>
  <si>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</si>
  <si>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</si>
  <si>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</si>
  <si>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</si>
  <si>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</si>
  <si>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</si>
  <si>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</si>
  <si>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</si>
  <si>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</si>
  <si>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</si>
  <si>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</si>
  <si>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</si>
  <si>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</si>
  <si>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</si>
  <si>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</si>
  <si>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</si>
  <si>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</si>
  <si>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</si>
  <si>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</si>
  <si>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</si>
  <si>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</si>
  <si>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</si>
  <si>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</si>
  <si>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</si>
  <si>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</si>
  <si>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</si>
  <si>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</si>
  <si>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</si>
  <si>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</si>
  <si>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</si>
  <si>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</si>
  <si>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</si>
  <si>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</si>
  <si>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</si>
  <si>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</si>
  <si>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</si>
  <si>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</si>
  <si>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</si>
  <si>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</si>
  <si>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</si>
  <si>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</si>
  <si>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</si>
  <si>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</si>
  <si>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</si>
  <si>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</si>
  <si>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</si>
  <si>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</si>
  <si>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</si>
  <si>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</si>
  <si>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</si>
  <si>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</si>
  <si>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</si>
  <si>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</si>
  <si>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</si>
  <si>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</si>
  <si>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</si>
  <si>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</si>
  <si>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</si>
  <si>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</si>
  <si>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</si>
  <si>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</si>
  <si>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</si>
  <si>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</si>
  <si>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</si>
  <si>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</si>
  <si>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</si>
  <si>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</si>
  <si>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</si>
  <si>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</si>
  <si>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</si>
  <si>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</si>
  <si>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</si>
  <si>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</si>
  <si>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</si>
  <si>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</si>
  <si>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</si>
  <si>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</si>
  <si>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</si>
  <si>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</si>
  <si>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</si>
  <si>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</si>
  <si>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</si>
  <si>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</si>
  <si>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</si>
  <si>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</si>
  <si>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</si>
  <si>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</si>
  <si>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</si>
  <si>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</si>
  <si>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</si>
  <si>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</si>
  <si>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</si>
  <si>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</si>
  <si>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</si>
  <si>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</si>
  <si>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</si>
  <si>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</si>
  <si>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</si>
  <si>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</si>
  <si>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</si>
  <si>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</si>
  <si>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</si>
  <si>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</si>
  <si>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</si>
  <si>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</si>
  <si>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</si>
  <si>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</si>
  <si>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</si>
  <si>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</si>
  <si>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</si>
  <si>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</si>
  <si>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</si>
  <si>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</si>
  <si>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</si>
  <si>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</si>
  <si>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</si>
  <si>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</si>
  <si>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</si>
  <si>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</si>
  <si>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</si>
  <si>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</si>
  <si>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</si>
  <si>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</si>
  <si>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</si>
  <si>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</si>
  <si>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</si>
  <si>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</si>
  <si>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</si>
  <si>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</si>
  <si>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</si>
  <si>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</si>
  <si>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</si>
  <si>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</si>
  <si>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</si>
  <si>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</si>
  <si>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</si>
  <si>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</si>
  <si>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</si>
  <si>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</si>
  <si>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</si>
  <si>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</si>
  <si>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</si>
  <si>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</si>
  <si>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</si>
  <si>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</si>
  <si>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</si>
  <si>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</si>
  <si>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</si>
  <si>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</si>
  <si>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</si>
  <si>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</si>
  <si>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</si>
  <si>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</si>
  <si>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</si>
  <si>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</si>
  <si>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</si>
  <si>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</si>
  <si>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</si>
  <si>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</si>
  <si>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</si>
  <si>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</si>
  <si>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</si>
  <si>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</si>
  <si>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</si>
  <si>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</si>
  <si>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</si>
  <si>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</si>
  <si>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</si>
  <si>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</si>
  <si>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</si>
  <si>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</si>
  <si>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</si>
  <si>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</si>
  <si>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</si>
  <si>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</si>
  <si>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</si>
  <si>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</si>
  <si>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</si>
  <si>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</si>
  <si>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</si>
  <si>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</si>
  <si>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</si>
  <si>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</si>
  <si>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</si>
  <si>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</si>
  <si>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</si>
  <si>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</si>
  <si>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</si>
  <si>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</si>
  <si>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</si>
  <si>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</si>
  <si>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</si>
  <si>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</si>
  <si>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</si>
  <si>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</si>
  <si>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</si>
  <si>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</si>
  <si>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</si>
  <si>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</si>
  <si>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</si>
  <si>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</si>
  <si>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</si>
  <si>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</si>
  <si>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</si>
  <si>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</si>
  <si>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</si>
  <si>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</si>
  <si>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</si>
  <si>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</si>
  <si>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</si>
  <si>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</si>
  <si>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</si>
  <si>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</si>
  <si>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</si>
  <si>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</si>
  <si>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</si>
  <si>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</si>
  <si>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</si>
  <si>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</si>
  <si>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</si>
  <si>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</si>
  <si>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</si>
  <si>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</si>
  <si>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</si>
  <si>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</si>
  <si>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</si>
  <si>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</si>
  <si>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</si>
  <si>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</si>
  <si>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</si>
  <si>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</si>
  <si>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</si>
  <si>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</si>
  <si>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</si>
  <si>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</si>
  <si>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</si>
  <si>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</si>
  <si>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</si>
  <si>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</si>
  <si>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</si>
  <si>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</si>
  <si>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</si>
  <si>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</si>
  <si>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</si>
  <si>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</si>
  <si>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</si>
  <si>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</si>
  <si>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</si>
  <si>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</si>
  <si>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</si>
  <si>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</si>
  <si>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</si>
  <si>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</si>
  <si>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</si>
  <si>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</si>
  <si>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</si>
  <si>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</si>
  <si>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</si>
  <si>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</si>
  <si>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</si>
  <si>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</si>
  <si>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</si>
  <si>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</si>
  <si>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</si>
  <si>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</si>
  <si>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</si>
  <si>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</si>
  <si>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</si>
  <si>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</si>
  <si>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</si>
  <si>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</si>
  <si>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</si>
  <si>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</si>
  <si>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</si>
  <si>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</si>
  <si>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</si>
  <si>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</si>
  <si>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</si>
  <si>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</si>
  <si>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</si>
  <si>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</si>
  <si>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</si>
  <si>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</si>
  <si>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</si>
  <si>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</si>
  <si>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</si>
  <si>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</si>
  <si>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</si>
  <si>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</si>
  <si>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</si>
  <si>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</si>
  <si>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</si>
  <si>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</si>
  <si>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</si>
  <si>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</si>
  <si>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</si>
  <si>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</si>
  <si>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</si>
  <si>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</si>
  <si>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</si>
  <si>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</si>
  <si>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</si>
  <si>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</si>
  <si>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</si>
  <si>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</si>
  <si>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</si>
  <si>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</si>
  <si>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</si>
  <si>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</si>
  <si>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</si>
  <si>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</si>
  <si>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</si>
  <si>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</si>
  <si>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</si>
  <si>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</si>
  <si>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</si>
  <si>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</si>
  <si>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</si>
  <si>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</si>
  <si>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</si>
  <si>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</si>
  <si>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</si>
  <si>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</si>
  <si>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</si>
  <si>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</si>
  <si>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</si>
  <si>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</si>
  <si>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</si>
  <si>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</si>
  <si>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</si>
  <si>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</si>
  <si>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</si>
  <si>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</si>
  <si>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</si>
  <si>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</si>
  <si>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</si>
  <si>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</si>
  <si>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</si>
  <si>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</si>
  <si>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</si>
  <si>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</si>
  <si>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</si>
  <si>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</si>
  <si>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</si>
  <si>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</si>
  <si>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</si>
  <si>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</si>
  <si>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</si>
  <si>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</si>
  <si>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</si>
  <si>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</si>
  <si>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</si>
  <si>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</si>
  <si>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</si>
  <si>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</si>
  <si>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</si>
  <si>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</si>
  <si>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</si>
  <si>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</si>
  <si>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</si>
  <si>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</si>
  <si>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</si>
  <si>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</si>
  <si>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</si>
  <si>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</si>
  <si>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</si>
  <si>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</si>
  <si>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</si>
  <si>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</si>
  <si>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</si>
  <si>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</si>
  <si>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</si>
  <si>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</si>
  <si>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</si>
  <si>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</si>
  <si>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</si>
  <si>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</si>
  <si>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</si>
  <si>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</si>
  <si>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</si>
  <si>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</si>
  <si>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</si>
  <si>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</si>
  <si>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</si>
  <si>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</si>
  <si>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</si>
  <si>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</si>
  <si>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</si>
  <si>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</si>
  <si>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</si>
  <si>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</si>
  <si>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</si>
  <si>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</si>
  <si>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</si>
  <si>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</si>
  <si>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</si>
  <si>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</si>
  <si>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</si>
  <si>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</si>
  <si>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</si>
  <si>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</si>
  <si>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</si>
  <si>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</si>
  <si>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</si>
  <si>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</si>
  <si>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</si>
  <si>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</si>
  <si>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</si>
  <si>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</si>
  <si>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</si>
  <si>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</si>
  <si>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</si>
  <si>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</si>
  <si>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</si>
  <si>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</si>
  <si>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</si>
  <si>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</si>
  <si>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</si>
  <si>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</si>
  <si>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</si>
  <si>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</si>
  <si>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</si>
  <si>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</si>
  <si>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</si>
  <si>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</si>
  <si>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</si>
  <si>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</si>
  <si>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</si>
  <si>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</si>
  <si>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</si>
  <si>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</si>
  <si>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</si>
  <si>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</si>
  <si>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</si>
  <si>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</si>
  <si>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</si>
  <si>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</si>
  <si>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</si>
  <si>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</si>
  <si>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</si>
  <si>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</si>
  <si>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</si>
  <si>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</si>
  <si>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</si>
  <si>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</si>
  <si>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</si>
  <si>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</si>
  <si>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</si>
  <si>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</si>
  <si>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</si>
  <si>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</si>
  <si>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</si>
  <si>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</si>
  <si>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</si>
  <si>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</si>
  <si>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</si>
  <si>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</si>
  <si>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</si>
  <si>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</si>
  <si>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</si>
  <si>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</si>
  <si>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</si>
  <si>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</si>
  <si>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</si>
  <si>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</si>
  <si>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</si>
  <si>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</si>
  <si>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</si>
  <si>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</si>
  <si>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</si>
  <si>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</si>
  <si>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</si>
  <si>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</si>
  <si>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</si>
  <si>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</si>
  <si>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</si>
  <si>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</si>
  <si>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</si>
  <si>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</si>
  <si>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</si>
  <si>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</si>
  <si>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</si>
  <si>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</si>
  <si>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</si>
  <si>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</si>
  <si>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</si>
  <si>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</si>
  <si>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</si>
  <si>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</si>
  <si>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</si>
  <si>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</si>
  <si>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</si>
  <si>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</si>
  <si>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</si>
  <si>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</si>
  <si>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</si>
  <si>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</si>
  <si>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</si>
  <si>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</si>
  <si>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</si>
  <si>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</si>
  <si>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</si>
  <si>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</si>
  <si>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</si>
  <si>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</si>
  <si>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</si>
  <si>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</si>
  <si>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</si>
  <si>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</si>
  <si>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</si>
  <si>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</si>
  <si>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</si>
  <si>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</si>
  <si>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</si>
  <si>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</si>
  <si>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</si>
  <si>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</si>
  <si>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</si>
  <si>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</si>
  <si>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</si>
  <si>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</si>
  <si>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</si>
  <si>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</si>
  <si>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</si>
  <si>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</si>
  <si>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</si>
  <si>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</si>
  <si>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</si>
  <si>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</si>
  <si>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</si>
  <si>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</si>
  <si>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</si>
  <si>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</si>
  <si>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</si>
  <si>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</si>
  <si>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</si>
  <si>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</si>
  <si>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</si>
  <si>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</si>
  <si>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</si>
  <si>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</si>
  <si>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</si>
  <si>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</si>
  <si>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</si>
  <si>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</si>
  <si>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</si>
  <si>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</si>
  <si>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</si>
  <si>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</si>
  <si>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</si>
  <si>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</si>
  <si>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</si>
  <si>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</si>
  <si>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</si>
  <si>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</si>
  <si>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</si>
  <si>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</si>
  <si>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</si>
  <si>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</si>
  <si>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</si>
  <si>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</si>
  <si>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</si>
  <si>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</si>
  <si>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</si>
  <si>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</si>
  <si>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</si>
  <si>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</si>
  <si>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</si>
  <si>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</si>
  <si>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</si>
  <si>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</si>
  <si>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</si>
  <si>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</si>
  <si>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</si>
  <si>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</si>
  <si>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</si>
  <si>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</si>
  <si>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</si>
  <si>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</si>
  <si>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</si>
  <si>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</si>
  <si>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</si>
  <si>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</si>
  <si>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</si>
  <si>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</si>
  <si>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</si>
  <si>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</si>
  <si>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</si>
  <si>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</si>
  <si>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</si>
  <si>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</si>
  <si>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</si>
  <si>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</si>
  <si>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</si>
  <si>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</si>
  <si>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</si>
  <si>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</si>
  <si>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</si>
  <si>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</si>
  <si>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</si>
  <si>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</si>
  <si>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</si>
  <si>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</si>
  <si>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</si>
  <si>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</si>
  <si>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</si>
  <si>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</si>
  <si>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</si>
  <si>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</si>
  <si>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</si>
  <si>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</si>
  <si>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</si>
  <si>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</si>
  <si>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</si>
  <si>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</si>
  <si>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</si>
  <si>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</si>
  <si>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</si>
  <si>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</si>
  <si>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</si>
  <si>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</si>
  <si>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</si>
  <si>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</si>
  <si>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</si>
  <si>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</si>
  <si>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</si>
  <si>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</si>
  <si>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</si>
  <si>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</si>
  <si>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</si>
  <si>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</si>
  <si>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</si>
  <si>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</si>
  <si>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</si>
  <si>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</si>
  <si>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</si>
  <si>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</si>
  <si>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</si>
  <si>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</si>
  <si>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</si>
  <si>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</si>
  <si>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</si>
  <si>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</si>
  <si>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</si>
  <si>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</si>
  <si>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</si>
  <si>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</si>
  <si>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</si>
  <si>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</si>
  <si>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</si>
  <si>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</si>
  <si>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</si>
  <si>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</si>
  <si>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</si>
  <si>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</si>
  <si>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</si>
  <si>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</si>
  <si>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</si>
  <si>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</si>
  <si>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</si>
  <si>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</si>
  <si>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</si>
  <si>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</si>
  <si>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</si>
  <si>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</si>
  <si>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</si>
  <si>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</si>
  <si>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</si>
  <si>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</si>
  <si>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</si>
  <si>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</si>
  <si>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</si>
  <si>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</si>
  <si>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</si>
  <si>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</si>
  <si>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</si>
  <si>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</si>
  <si>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</si>
  <si>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</si>
  <si>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</si>
  <si>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</si>
  <si>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</si>
  <si>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</si>
  <si>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</si>
  <si>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</si>
  <si>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</si>
  <si>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</si>
  <si>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</si>
  <si>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</si>
  <si>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</si>
  <si>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</si>
  <si>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</si>
  <si>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</si>
  <si>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</si>
  <si>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</si>
  <si>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</si>
  <si>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</si>
  <si>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</si>
  <si>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</si>
  <si>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</si>
  <si>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</si>
  <si>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</si>
  <si>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</si>
  <si>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</si>
  <si>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</si>
  <si>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</si>
  <si>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</si>
  <si>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</si>
  <si>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</si>
  <si>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</si>
  <si>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</si>
  <si>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</si>
  <si>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</si>
  <si>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</si>
  <si>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</si>
  <si>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</si>
  <si>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</si>
  <si>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</si>
  <si>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</si>
  <si>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</si>
  <si>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</si>
  <si>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</si>
  <si>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</si>
  <si>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</si>
  <si>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</si>
  <si>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</si>
  <si>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</si>
  <si>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</si>
  <si>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</si>
  <si>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</si>
  <si>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</si>
  <si>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</si>
  <si>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</si>
  <si>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</si>
  <si>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</si>
  <si>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</si>
  <si>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</si>
  <si>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</si>
  <si>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</si>
  <si>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</si>
  <si>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</si>
  <si>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</si>
  <si>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</si>
  <si>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</si>
  <si>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</si>
  <si>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</si>
  <si>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</si>
  <si>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</si>
  <si>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</si>
  <si>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</si>
  <si>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</si>
  <si>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</si>
  <si>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</si>
  <si>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</si>
  <si>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</si>
  <si>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</si>
  <si>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</si>
  <si>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</si>
  <si>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</si>
  <si>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</si>
  <si>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</si>
  <si>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</si>
  <si>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</si>
  <si>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</si>
  <si>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</si>
  <si>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</si>
  <si>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</si>
  <si>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</si>
  <si>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</si>
  <si>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</si>
  <si>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</si>
  <si>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</si>
  <si>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</si>
  <si>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</si>
  <si>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</si>
  <si>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</si>
  <si>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</si>
  <si>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</si>
  <si>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</si>
  <si>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</si>
  <si>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</si>
  <si>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</si>
  <si>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</si>
  <si>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</si>
  <si>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</si>
  <si>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</si>
  <si>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</si>
  <si>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</si>
  <si>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</si>
  <si>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</si>
  <si>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</si>
  <si>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</si>
  <si>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</si>
  <si>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</si>
  <si>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</si>
  <si>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</si>
  <si>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</si>
  <si>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</si>
  <si>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</si>
  <si>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</si>
  <si>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</si>
  <si>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</si>
  <si>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</si>
  <si>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</si>
  <si>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</si>
  <si>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</si>
  <si>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</si>
  <si>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</si>
  <si>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</si>
  <si>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</si>
  <si>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</si>
  <si>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</si>
  <si>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</si>
  <si>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</si>
  <si>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</si>
  <si>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</si>
  <si>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</si>
  <si>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</si>
  <si>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</si>
  <si>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</si>
  <si>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</si>
  <si>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</si>
  <si>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</si>
  <si>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</si>
  <si>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</si>
  <si>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</si>
  <si>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</si>
  <si>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</si>
  <si>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</si>
  <si>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</si>
  <si>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</si>
  <si>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</si>
  <si>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</si>
  <si>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</si>
  <si>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</si>
  <si>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</si>
  <si>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</si>
  <si>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</si>
  <si>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</si>
  <si>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</si>
  <si>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</si>
  <si>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</si>
  <si>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</si>
  <si>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</si>
  <si>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</si>
  <si>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</si>
  <si>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</si>
  <si>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</si>
  <si>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</si>
  <si>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</si>
  <si>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</si>
  <si>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</si>
  <si>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</si>
  <si>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</si>
  <si>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</si>
  <si>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</si>
  <si>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</si>
  <si>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</si>
  <si>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</si>
  <si>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</si>
  <si>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</si>
  <si>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</si>
  <si>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</si>
  <si>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</si>
  <si>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</si>
  <si>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</si>
  <si>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</si>
  <si>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</si>
  <si>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</si>
  <si>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</si>
  <si>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</si>
  <si>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</si>
  <si>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</si>
  <si>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</si>
  <si>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</si>
  <si>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</si>
  <si>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</si>
  <si>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</si>
  <si>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</si>
  <si>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</si>
  <si>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</si>
  <si>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</si>
  <si>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</si>
  <si>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</si>
  <si>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</si>
  <si>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</si>
  <si>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</si>
  <si>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</si>
  <si>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</si>
  <si>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</si>
  <si>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</si>
  <si>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</si>
  <si>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</si>
  <si>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</si>
  <si>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</si>
  <si>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</si>
  <si>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</si>
  <si>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</si>
  <si>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</si>
  <si>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</si>
  <si>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</si>
  <si>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</si>
  <si>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</si>
  <si>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</si>
  <si>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</si>
  <si>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</si>
  <si>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</si>
  <si>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</si>
  <si>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</si>
  <si>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</si>
  <si>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</si>
  <si>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</si>
  <si>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</si>
  <si>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</si>
  <si>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</si>
  <si>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</si>
  <si>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</si>
  <si>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</si>
  <si>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</si>
  <si>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</si>
  <si>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</si>
  <si>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</si>
  <si>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</si>
  <si>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</si>
  <si>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</si>
  <si>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</si>
  <si>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</si>
  <si>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</si>
  <si>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</si>
  <si>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</si>
  <si>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</si>
  <si>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</si>
  <si>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</si>
  <si>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</si>
  <si>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</si>
  <si>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</si>
  <si>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</si>
  <si>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</si>
  <si>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</si>
  <si>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</si>
  <si>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</si>
  <si>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</si>
  <si>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</si>
  <si>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</si>
  <si>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</si>
  <si>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</si>
  <si>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</si>
  <si>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</si>
  <si>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</si>
  <si>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</si>
  <si>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</si>
  <si>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</si>
  <si>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</si>
  <si>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</si>
  <si>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</si>
  <si>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</si>
  <si>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</si>
  <si>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</si>
  <si>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</si>
  <si>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</si>
  <si>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</si>
  <si>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</si>
  <si>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</si>
  <si>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</si>
  <si>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</si>
  <si>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</si>
  <si>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</si>
  <si>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</si>
  <si>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</si>
  <si>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</si>
  <si>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</si>
  <si>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</si>
  <si>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</si>
  <si>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</si>
  <si>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</si>
  <si>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</si>
  <si>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</si>
  <si>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</si>
  <si>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</si>
  <si>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</si>
  <si>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</si>
  <si>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</si>
  <si>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</si>
  <si>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</si>
  <si>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</si>
  <si>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</si>
  <si>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</si>
  <si>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</si>
  <si>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</si>
  <si>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</si>
  <si>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</si>
  <si>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</si>
  <si>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</si>
  <si>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</si>
  <si>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</si>
  <si>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</si>
  <si>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</si>
  <si>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</si>
  <si>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</si>
  <si>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</si>
  <si>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</si>
  <si>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</si>
  <si>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</si>
  <si>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</si>
  <si>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</si>
  <si>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</si>
  <si>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</si>
  <si>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</si>
  <si>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</si>
  <si>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</si>
  <si>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</si>
  <si>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</si>
  <si>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</si>
  <si>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</si>
  <si>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</si>
  <si>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</si>
  <si>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</si>
  <si>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</si>
  <si>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</si>
  <si>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</si>
  <si>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</si>
  <si>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</si>
  <si>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</si>
  <si>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</si>
  <si>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</si>
  <si>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</si>
  <si>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</si>
  <si>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</si>
  <si>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</si>
  <si>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</si>
  <si>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</si>
  <si>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</si>
  <si>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</si>
  <si>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</si>
  <si>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</si>
  <si>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</si>
  <si>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</si>
  <si>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</si>
  <si>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</si>
  <si>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</si>
  <si>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</si>
  <si>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</si>
  <si>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</si>
  <si>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</si>
  <si>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</si>
  <si>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</si>
  <si>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</si>
  <si>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</si>
  <si>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</si>
  <si>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</si>
  <si>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</si>
  <si>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</si>
  <si>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</si>
  <si>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</si>
  <si>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</si>
  <si>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</si>
  <si>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</si>
  <si>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</si>
  <si>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</si>
  <si>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</si>
  <si>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</si>
  <si>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</si>
  <si>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</si>
  <si>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</si>
  <si>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</si>
  <si>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</si>
  <si>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</si>
  <si>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</si>
  <si>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</si>
  <si>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</si>
  <si>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</si>
  <si>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</si>
  <si>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</si>
  <si>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</si>
  <si>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</si>
  <si>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</si>
  <si>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</si>
  <si>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</si>
  <si>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</si>
  <si>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</si>
  <si>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</si>
  <si>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</si>
  <si>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</si>
  <si>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</si>
  <si>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</si>
  <si>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</si>
  <si>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</si>
  <si>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</si>
  <si>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</si>
  <si>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</si>
  <si>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</si>
  <si>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</si>
  <si>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</si>
  <si>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</si>
  <si>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</si>
  <si>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</si>
  <si>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</si>
  <si>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</si>
  <si>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</si>
  <si>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</si>
  <si>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</si>
  <si>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</si>
  <si>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</si>
  <si>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</si>
  <si>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</si>
  <si>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</si>
  <si>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</si>
  <si>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</si>
  <si>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</si>
  <si>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</si>
  <si>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</si>
  <si>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</si>
  <si>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</si>
  <si>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</si>
  <si>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</si>
  <si>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</si>
  <si>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</si>
  <si>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</si>
  <si>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</si>
  <si>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</si>
  <si>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</si>
  <si>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</si>
  <si>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</si>
  <si>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</si>
  <si>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</si>
  <si>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</si>
  <si>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</si>
  <si>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</si>
  <si>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</si>
  <si>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</si>
  <si>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</si>
  <si>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</si>
  <si>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</si>
  <si>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</si>
  <si>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</si>
  <si>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</si>
  <si>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</si>
  <si>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</si>
  <si>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</si>
  <si>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</si>
  <si>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</si>
  <si>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</si>
  <si>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</si>
  <si>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</si>
  <si>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</si>
  <si>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</si>
  <si>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</si>
  <si>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</si>
  <si>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</si>
  <si>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</si>
  <si>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</si>
  <si>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</si>
  <si>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</si>
  <si>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</si>
  <si>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</si>
  <si>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</si>
  <si>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</si>
  <si>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</si>
  <si>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</si>
  <si>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</si>
  <si>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</si>
  <si>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</si>
  <si>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</si>
  <si>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</si>
  <si>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</si>
  <si>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</si>
  <si>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</si>
  <si>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</si>
  <si>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</si>
  <si>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</si>
  <si>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</si>
  <si>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</si>
  <si>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</si>
  <si>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</si>
  <si>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</si>
  <si>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</si>
  <si>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</si>
  <si>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</si>
  <si>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</si>
  <si>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</si>
  <si>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</si>
  <si>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</si>
  <si>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</si>
  <si>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</si>
  <si>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</si>
  <si>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</si>
  <si>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</si>
  <si>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</si>
  <si>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</si>
  <si>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</si>
  <si>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</si>
  <si>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</si>
  <si>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</si>
  <si>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</si>
  <si>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</si>
  <si>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</si>
  <si>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</si>
  <si>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</si>
  <si>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</si>
  <si>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</si>
  <si>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</si>
  <si>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</si>
  <si>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</si>
  <si>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</si>
  <si>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</si>
  <si>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</si>
  <si>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</si>
  <si>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</si>
  <si>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</si>
  <si>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</si>
  <si>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</si>
  <si>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</si>
  <si>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</si>
  <si>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</si>
  <si>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</si>
  <si>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</si>
  <si>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</si>
  <si>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</si>
  <si>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</si>
  <si>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</si>
  <si>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</si>
  <si>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</si>
  <si>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</si>
  <si>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</si>
  <si>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</si>
  <si>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</si>
  <si>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</si>
  <si>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</si>
  <si>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</si>
  <si>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</si>
  <si>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</si>
  <si>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</si>
  <si>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</si>
  <si>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</si>
  <si>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</si>
  <si>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</si>
  <si>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</si>
  <si>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</si>
  <si>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</si>
  <si>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</si>
  <si>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</si>
  <si>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</si>
  <si>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</si>
  <si>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</si>
  <si>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</si>
  <si>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</si>
  <si>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</si>
  <si>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</si>
  <si>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</si>
  <si>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</si>
  <si>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</si>
  <si>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</si>
  <si>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</si>
  <si>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</si>
  <si>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</si>
  <si>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</si>
  <si>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</si>
  <si>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</si>
  <si>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</si>
  <si>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</si>
  <si>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</si>
  <si>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</si>
  <si>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</si>
  <si>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</si>
  <si>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</si>
  <si>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</si>
  <si>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</si>
  <si>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</si>
  <si>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</si>
  <si>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</si>
  <si>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</si>
  <si>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</si>
  <si>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</si>
  <si>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</si>
  <si>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</si>
  <si>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</si>
  <si>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</si>
  <si>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</si>
  <si>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</si>
  <si>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</si>
  <si>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</si>
  <si>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</si>
  <si>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</si>
  <si>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</si>
  <si>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</si>
  <si>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</si>
  <si>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</si>
  <si>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</si>
  <si>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</si>
  <si>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</si>
  <si>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</si>
  <si>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</si>
  <si>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</si>
  <si>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</si>
  <si>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</si>
  <si>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</si>
  <si>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</si>
  <si>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</si>
  <si>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</si>
  <si>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</si>
  <si>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</si>
  <si>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</si>
  <si>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</si>
  <si>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</si>
  <si>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</si>
  <si>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</si>
  <si>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</si>
  <si>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</si>
  <si>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</si>
  <si>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</si>
  <si>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</si>
  <si>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</si>
  <si>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</si>
  <si>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</si>
  <si>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</si>
  <si>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</si>
  <si>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</si>
  <si>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</si>
  <si>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</si>
  <si>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</si>
  <si>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</si>
  <si>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</si>
  <si>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</si>
  <si>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</si>
  <si>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</si>
  <si>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</si>
  <si>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</si>
  <si>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</si>
  <si>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</si>
  <si>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</si>
  <si>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</si>
  <si>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</si>
  <si>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</si>
  <si>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</si>
  <si>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</si>
  <si>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</si>
  <si>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</si>
  <si>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</si>
  <si>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</si>
  <si>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</si>
  <si>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</si>
  <si>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</si>
  <si>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</si>
  <si>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</si>
  <si>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</si>
  <si>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</si>
  <si>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</si>
  <si>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</si>
  <si>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</si>
  <si>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</si>
  <si>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</si>
  <si>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</si>
  <si>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</si>
  <si>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</si>
  <si>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</si>
  <si>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</si>
  <si>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</si>
  <si>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</si>
  <si>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</si>
  <si>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</si>
  <si>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</si>
  <si>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</si>
  <si>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</si>
  <si>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</si>
  <si>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</si>
  <si>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</si>
  <si>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</si>
  <si>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</si>
  <si>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</si>
  <si>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</si>
  <si>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</si>
  <si>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</si>
  <si>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</si>
  <si>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</si>
  <si>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</si>
  <si>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</si>
  <si>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</si>
  <si>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</si>
  <si>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</si>
  <si>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</si>
  <si>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</si>
  <si>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</si>
  <si>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</si>
  <si>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</si>
  <si>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</si>
  <si>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</si>
  <si>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</si>
  <si>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</si>
  <si>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</si>
  <si>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</si>
  <si>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</si>
  <si>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</si>
  <si>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</si>
  <si>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</si>
  <si>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</si>
  <si>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</si>
  <si>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</si>
  <si>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</si>
  <si>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</si>
  <si>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</si>
  <si>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</si>
  <si>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</si>
  <si>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</si>
  <si>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</si>
  <si>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</si>
  <si>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</si>
  <si>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</si>
  <si>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</si>
  <si>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</si>
  <si>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</si>
  <si>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</si>
  <si>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</si>
  <si>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</si>
  <si>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</si>
  <si>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</si>
  <si>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</si>
  <si>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</si>
  <si>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</si>
  <si>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</si>
  <si>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</si>
  <si>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</si>
  <si>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</si>
  <si>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</si>
  <si>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</si>
  <si>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</si>
  <si>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</si>
  <si>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</si>
  <si>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</si>
  <si>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</si>
  <si>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</si>
  <si>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</si>
  <si>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</si>
  <si>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</si>
  <si>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</si>
  <si>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</si>
  <si>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</si>
  <si>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</si>
  <si>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</si>
  <si>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</si>
  <si>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</si>
  <si>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</si>
  <si>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</si>
  <si>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</si>
  <si>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</si>
  <si>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</si>
  <si>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</si>
  <si>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</si>
  <si>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</si>
  <si>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</si>
  <si>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</si>
  <si>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</si>
  <si>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</si>
  <si>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</si>
  <si>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</si>
  <si>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</si>
  <si>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</si>
  <si>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</si>
  <si>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</si>
  <si>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</si>
  <si>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</si>
  <si>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</si>
  <si>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</si>
  <si>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</si>
  <si>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</si>
  <si>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</si>
  <si>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</si>
  <si>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</si>
  <si>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</si>
  <si>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</si>
  <si>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</si>
  <si>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</si>
  <si>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</si>
  <si>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</si>
  <si>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</si>
  <si>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</si>
  <si>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</si>
  <si>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</si>
  <si>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</si>
  <si>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</si>
  <si>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</si>
  <si>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</si>
  <si>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</si>
  <si>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</si>
  <si>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</si>
  <si>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</si>
  <si>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</si>
  <si>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</si>
  <si>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</si>
  <si>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</si>
  <si>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</si>
  <si>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</si>
  <si>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</si>
  <si>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</si>
  <si>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</si>
  <si>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</si>
  <si>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</si>
  <si>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</si>
  <si>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</si>
  <si>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</si>
  <si>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</si>
  <si>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</si>
  <si>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</si>
  <si>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</si>
  <si>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</si>
  <si>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</si>
  <si>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</si>
  <si>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</si>
  <si>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</si>
  <si>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</si>
  <si>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</si>
  <si>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</si>
  <si>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</si>
  <si>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</si>
  <si>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</si>
  <si>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</si>
  <si>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</si>
  <si>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</si>
  <si>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</si>
  <si>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</si>
  <si>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</si>
  <si>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</si>
  <si>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</si>
  <si>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</si>
  <si>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</si>
  <si>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</si>
  <si>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</si>
  <si>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</si>
  <si>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</si>
  <si>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</si>
  <si>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</si>
  <si>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</si>
  <si>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</si>
  <si>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</si>
  <si>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</si>
  <si>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</si>
  <si>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</si>
  <si>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</si>
  <si>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</si>
  <si>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</si>
  <si>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</si>
  <si>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</si>
  <si>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</si>
  <si>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</si>
  <si>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</si>
  <si>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</si>
  <si>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</si>
  <si>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</si>
  <si>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</si>
  <si>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</si>
  <si>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</si>
  <si>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</si>
  <si>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</si>
  <si>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</si>
  <si>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</si>
  <si>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</si>
  <si>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</si>
  <si>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</si>
  <si>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</si>
  <si>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</si>
  <si>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</si>
  <si>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</si>
  <si>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</si>
  <si>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</si>
  <si>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</si>
  <si>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</si>
  <si>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</si>
  <si>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</si>
  <si>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</si>
  <si>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</si>
  <si>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</si>
  <si>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</si>
  <si>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</si>
  <si>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</si>
  <si>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</si>
  <si>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</si>
  <si>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</si>
  <si>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</si>
  <si>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</si>
  <si>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</si>
  <si>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</si>
  <si>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</si>
  <si>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</si>
  <si>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</si>
  <si>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</si>
  <si>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</si>
  <si>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</si>
  <si>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</si>
  <si>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</si>
  <si>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</si>
  <si>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</si>
  <si>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</si>
  <si>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</si>
  <si>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</si>
  <si>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</si>
  <si>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</si>
  <si>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</si>
  <si>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</si>
  <si>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</si>
  <si>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</si>
  <si>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</si>
  <si>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</si>
  <si>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</si>
  <si>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</si>
  <si>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</si>
  <si>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</si>
  <si>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</si>
  <si>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</si>
  <si>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</si>
  <si>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</si>
  <si>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</si>
  <si>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</si>
  <si>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</si>
  <si>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</si>
  <si>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</si>
  <si>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</si>
  <si>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</si>
  <si>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</si>
  <si>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</si>
  <si>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</si>
  <si>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</si>
  <si>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</si>
  <si>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</si>
  <si>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</si>
  <si>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</si>
  <si>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</si>
  <si>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</si>
  <si>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</si>
  <si>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</si>
  <si>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</si>
  <si>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</si>
  <si>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</si>
  <si>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</si>
  <si>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</si>
  <si>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</si>
  <si>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</si>
  <si>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</si>
  <si>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</si>
  <si>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</si>
  <si>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</si>
  <si>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</si>
  <si>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</si>
  <si>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</si>
  <si>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</si>
  <si>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</si>
  <si>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</si>
  <si>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</si>
  <si>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</si>
  <si>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</si>
  <si>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</si>
  <si>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</si>
  <si>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</si>
  <si>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</si>
  <si>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</si>
  <si>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</si>
  <si>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</si>
  <si>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</si>
  <si>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</si>
  <si>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</si>
  <si>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</si>
  <si>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</si>
  <si>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</si>
  <si>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</si>
  <si>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</si>
  <si>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</si>
  <si>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</si>
  <si>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</si>
  <si>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</si>
  <si>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</si>
  <si>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</si>
  <si>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</si>
  <si>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</si>
  <si>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</si>
  <si>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</si>
  <si>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</si>
  <si>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</si>
  <si>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</si>
  <si>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</si>
  <si>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</si>
  <si>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</si>
  <si>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</si>
  <si>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</si>
  <si>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</si>
  <si>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</si>
  <si>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</si>
  <si>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</si>
  <si>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</si>
  <si>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</si>
  <si>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</si>
  <si>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</si>
  <si>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</si>
  <si>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</si>
  <si>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</si>
  <si>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</si>
  <si>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</si>
  <si>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</si>
  <si>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</si>
  <si>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</si>
  <si>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</si>
  <si>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</si>
  <si>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</si>
  <si>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</si>
  <si>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</si>
  <si>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</si>
  <si>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</si>
  <si>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</si>
  <si>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</si>
  <si>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</si>
  <si>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</si>
  <si>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</si>
  <si>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</si>
  <si>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</si>
  <si>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</si>
  <si>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</si>
  <si>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</si>
  <si>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</si>
  <si>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</si>
  <si>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</si>
  <si>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</si>
  <si>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</si>
  <si>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</si>
  <si>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</si>
  <si>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</si>
  <si>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</si>
  <si>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</si>
  <si>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</si>
  <si>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</si>
  <si>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</si>
  <si>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</si>
  <si>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</si>
  <si>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</si>
  <si>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</si>
  <si>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</si>
  <si>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</si>
  <si>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</si>
  <si>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</si>
  <si>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</si>
  <si>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</si>
  <si>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</si>
  <si>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</si>
  <si>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</si>
  <si>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</si>
  <si>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</si>
  <si>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</si>
  <si>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</si>
  <si>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</si>
  <si>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</si>
  <si>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</si>
  <si>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</si>
  <si>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</si>
  <si>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</si>
  <si>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</si>
  <si>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</si>
  <si>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</si>
  <si>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</si>
  <si>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</si>
  <si>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</si>
  <si>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</si>
  <si>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</si>
  <si>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</si>
  <si>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</si>
  <si>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</si>
  <si>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</si>
  <si>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</si>
  <si>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</si>
  <si>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</si>
  <si>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</si>
  <si>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</si>
  <si>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</si>
  <si>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</si>
  <si>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</si>
  <si>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</si>
  <si>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</si>
  <si>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</si>
  <si>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</si>
  <si>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</si>
  <si>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</si>
  <si>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</si>
  <si>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</si>
  <si>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</si>
  <si>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</si>
  <si>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</si>
  <si>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</si>
  <si>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</si>
  <si>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</si>
  <si>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</si>
  <si>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</si>
  <si>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</si>
  <si>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</si>
  <si>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</si>
  <si>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</si>
  <si>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</si>
  <si>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</si>
  <si>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</si>
  <si>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</si>
  <si>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</si>
  <si>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</si>
  <si>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</si>
  <si>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</si>
  <si>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</si>
  <si>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</si>
  <si>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</si>
  <si>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</si>
  <si>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</si>
  <si>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</si>
  <si>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</si>
  <si>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</si>
  <si>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</si>
  <si>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</si>
  <si>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</si>
  <si>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</si>
  <si>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</si>
  <si>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</si>
  <si>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</si>
  <si>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</si>
  <si>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</si>
  <si>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</si>
  <si>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</si>
  <si>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</si>
  <si>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</si>
  <si>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</si>
  <si>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</si>
  <si>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</si>
  <si>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</si>
  <si>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</si>
  <si>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</si>
  <si>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</si>
  <si>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</si>
  <si>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</si>
  <si>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</si>
  <si>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</si>
  <si>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</si>
  <si>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</si>
  <si>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</si>
  <si>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</si>
  <si>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</si>
  <si>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</si>
  <si>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</si>
  <si>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</si>
  <si>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</si>
  <si>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</si>
  <si>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</si>
  <si>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</si>
  <si>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Percentgage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</si>
</sst>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165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8025282262504989"/>
          <c:y val="5.24696427998925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613510852348118E-2"/>
          <c:y val="3.1339024023128319E-2"/>
          <c:w val="0.81152949017984977"/>
          <c:h val="0.91420943408227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Parent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Parent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6-C547-A1F3-D93E29E77BCE}"/>
            </c:ext>
          </c:extLst>
        </c:ser>
        <c:ser>
          <c:idx val="1"/>
          <c:order val="1"/>
          <c:tx>
            <c:strRef>
              <c:f>'Outcomes 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Parent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6-C547-A1F3-D93E29E77BCE}"/>
            </c:ext>
          </c:extLst>
        </c:ser>
        <c:ser>
          <c:idx val="2"/>
          <c:order val="2"/>
          <c:tx>
            <c:strRef>
              <c:f>'Outcomes Parent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Parent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6-C547-A1F3-D93E29E77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8783391"/>
        <c:axId val="1540627103"/>
      </c:barChart>
      <c:catAx>
        <c:axId val="148878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627103"/>
        <c:crosses val="autoZero"/>
        <c:auto val="1"/>
        <c:lblAlgn val="ctr"/>
        <c:lblOffset val="100"/>
        <c:noMultiLvlLbl val="0"/>
      </c:catAx>
      <c:valAx>
        <c:axId val="154062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78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4653188260690593"/>
          <c:y val="1.7289242769284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58605003436355E-2"/>
          <c:y val="1.1017229563905577E-2"/>
          <c:w val="0.8821620565268018"/>
          <c:h val="0.95529638206988832"/>
        </c:manualLayout>
      </c:layout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C-6F41-BD39-1266807F118A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D-F448-94BF-55976BFB51A9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2D-F448-94BF-55976BFB5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326479"/>
        <c:axId val="1112067663"/>
      </c:lineChart>
      <c:catAx>
        <c:axId val="111232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67663"/>
        <c:crosses val="autoZero"/>
        <c:auto val="1"/>
        <c:lblAlgn val="ctr"/>
        <c:lblOffset val="100"/>
        <c:noMultiLvlLbl val="0"/>
      </c:catAx>
      <c:valAx>
        <c:axId val="1112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32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Vs. Goals</a:t>
            </a:r>
            <a:endParaRPr lang="en-US"/>
          </a:p>
        </c:rich>
      </c:tx>
      <c:layout>
        <c:manualLayout>
          <c:xMode val="edge"/>
          <c:yMode val="edge"/>
          <c:x val="0.44248578464930188"/>
          <c:y val="3.86613701235337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Baesd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Baesd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Baesd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1</c:v>
                </c:pt>
                <c:pt idx="2">
                  <c:v>1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37-5D4B-BC77-A01EBF43C3D8}"/>
            </c:ext>
          </c:extLst>
        </c:ser>
        <c:ser>
          <c:idx val="5"/>
          <c:order val="1"/>
          <c:tx>
            <c:strRef>
              <c:f>'Outcomes Baesd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Baesd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Baesd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</c:v>
                </c:pt>
                <c:pt idx="2">
                  <c:v>0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37-5D4B-BC77-A01EBF43C3D8}"/>
            </c:ext>
          </c:extLst>
        </c:ser>
        <c:ser>
          <c:idx val="6"/>
          <c:order val="2"/>
          <c:tx>
            <c:strRef>
              <c:f>'Outcomes Baesd on Goals'!$H$1</c:f>
              <c:strCache>
                <c:ptCount val="1"/>
                <c:pt idx="0">
                  <c:v>Percentgage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Baesd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Baesd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37-5D4B-BC77-A01EBF43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272431"/>
        <c:axId val="1138158447"/>
      </c:lineChart>
      <c:catAx>
        <c:axId val="115027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58447"/>
        <c:crosses val="autoZero"/>
        <c:auto val="1"/>
        <c:lblAlgn val="ctr"/>
        <c:lblOffset val="100"/>
        <c:noMultiLvlLbl val="0"/>
      </c:catAx>
      <c:valAx>
        <c:axId val="113815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27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64943</xdr:colOff>
      <xdr:row>7</xdr:row>
      <xdr:rowOff>147348</xdr:rowOff>
    </xdr:from>
    <xdr:to>
      <xdr:col>14</xdr:col>
      <xdr:colOff>570057</xdr:colOff>
      <xdr:row>40</xdr:row>
      <xdr:rowOff>7216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787C1-FDD6-A241-83D9-E8019C716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617112</xdr:colOff>
      <xdr:row>13</xdr:row>
      <xdr:rowOff>134156</xdr:rowOff>
    </xdr:from>
    <xdr:to>
      <xdr:col>16</xdr:col>
      <xdr:colOff>518196</xdr:colOff>
      <xdr:row>47</xdr:row>
      <xdr:rowOff>125212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184B4-D9B0-894C-BCF4-D537DE15B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776908</xdr:colOff>
      <xdr:row>15</xdr:row>
      <xdr:rowOff>78408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F5253B-223F-3B48-B6AB-ABD6CAF15607}"/>
            </a:ext>
          </a:extLst>
        </xdr:cNvPr>
        <xdr:cNvSpPr txBox="1"/>
      </xdr:nvSpPr>
      <xdr:spPr>
        <a:xfrm>
          <a:off x="5326821" y="297732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883479</xdr:colOff>
      <xdr:row>14</xdr:row>
      <xdr:rowOff>108227</xdr:rowOff>
    </xdr:from>
    <xdr:to>
      <xdr:col>7</xdr:col>
      <xdr:colOff>977349</xdr:colOff>
      <xdr:row>33</xdr:row>
      <xdr:rowOff>49696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4AAD2C-FAB8-7549-BE0F-BB434AB27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Malone" refreshedDate="44458.787066898149" createdVersion="7" refreshedVersion="7" minRefreshableVersion="3" recordCount="4114" xr:uid="{338AD472-EA0C-404E-8516-CA89026B71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Malone" refreshedDate="44458.810666435187" createdVersion="7" refreshedVersion="7" minRefreshableVersion="3" recordCount="4114" xr:uid="{027AEF62-F1FA-FF4B-8E69-1E2D189A57E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E7E6F-009C-BC43-9B30-DCAFB20853C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31BCB-89CC-9445-BAB5-687D072681C2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7F202-41D5-9442-9883-38C5B56E8139}">
  <dimension ref="A1:E14"/>
  <sheetViews>
    <sheetView zoomScale="176" zoomScaleNormal="176" workbookViewId="0">
      <selection activeCell="C35" sqref="C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9.83203125" bestFit="1" customWidth="1"/>
    <col min="8" max="8" width="13" bestFit="1" customWidth="1"/>
    <col min="9" max="9" width="12.1640625" bestFit="1" customWidth="1"/>
    <col min="10" max="10" width="17.33203125" bestFit="1" customWidth="1"/>
    <col min="11" max="11" width="14" bestFit="1" customWidth="1"/>
  </cols>
  <sheetData>
    <row r="1" spans="1:5" x14ac:dyDescent="0.2">
      <c r="A1" s="11" t="s">
        <v>8222</v>
      </c>
      <c r="B1" t="s">
        <v>8364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2">
      <c r="A5" s="12" t="s">
        <v>8308</v>
      </c>
      <c r="B5" s="13">
        <v>300</v>
      </c>
      <c r="C5" s="13">
        <v>180</v>
      </c>
      <c r="D5" s="13">
        <v>40</v>
      </c>
      <c r="E5" s="13">
        <v>520</v>
      </c>
    </row>
    <row r="6" spans="1:5" x14ac:dyDescent="0.2">
      <c r="A6" s="12" t="s">
        <v>8334</v>
      </c>
      <c r="B6" s="13">
        <v>34</v>
      </c>
      <c r="C6" s="13">
        <v>140</v>
      </c>
      <c r="D6" s="13">
        <v>20</v>
      </c>
      <c r="E6" s="13">
        <v>194</v>
      </c>
    </row>
    <row r="7" spans="1:5" x14ac:dyDescent="0.2">
      <c r="A7" s="12" t="s">
        <v>8331</v>
      </c>
      <c r="B7" s="13">
        <v>80</v>
      </c>
      <c r="C7" s="13">
        <v>140</v>
      </c>
      <c r="D7" s="13"/>
      <c r="E7" s="13">
        <v>220</v>
      </c>
    </row>
    <row r="8" spans="1:5" x14ac:dyDescent="0.2">
      <c r="A8" s="12" t="s">
        <v>8329</v>
      </c>
      <c r="B8" s="13"/>
      <c r="C8" s="13"/>
      <c r="D8" s="13">
        <v>24</v>
      </c>
      <c r="E8" s="13">
        <v>24</v>
      </c>
    </row>
    <row r="9" spans="1:5" x14ac:dyDescent="0.2">
      <c r="A9" s="12" t="s">
        <v>8323</v>
      </c>
      <c r="B9" s="13">
        <v>540</v>
      </c>
      <c r="C9" s="13">
        <v>120</v>
      </c>
      <c r="D9" s="13">
        <v>20</v>
      </c>
      <c r="E9" s="13">
        <v>680</v>
      </c>
    </row>
    <row r="10" spans="1:5" x14ac:dyDescent="0.2">
      <c r="A10" s="12" t="s">
        <v>8336</v>
      </c>
      <c r="B10" s="13">
        <v>103</v>
      </c>
      <c r="C10" s="13">
        <v>117</v>
      </c>
      <c r="D10" s="13"/>
      <c r="E10" s="13">
        <v>220</v>
      </c>
    </row>
    <row r="11" spans="1:5" x14ac:dyDescent="0.2">
      <c r="A11" s="12" t="s">
        <v>8320</v>
      </c>
      <c r="B11" s="13">
        <v>80</v>
      </c>
      <c r="C11" s="13">
        <v>127</v>
      </c>
      <c r="D11" s="13">
        <v>30</v>
      </c>
      <c r="E11" s="13">
        <v>237</v>
      </c>
    </row>
    <row r="12" spans="1:5" x14ac:dyDescent="0.2">
      <c r="A12" s="12" t="s">
        <v>8317</v>
      </c>
      <c r="B12" s="13">
        <v>209</v>
      </c>
      <c r="C12" s="13">
        <v>213</v>
      </c>
      <c r="D12" s="13">
        <v>178</v>
      </c>
      <c r="E12" s="13">
        <v>600</v>
      </c>
    </row>
    <row r="13" spans="1:5" x14ac:dyDescent="0.2">
      <c r="A13" s="12" t="s">
        <v>8315</v>
      </c>
      <c r="B13" s="13">
        <v>839</v>
      </c>
      <c r="C13" s="13">
        <v>493</v>
      </c>
      <c r="D13" s="13">
        <v>37</v>
      </c>
      <c r="E13" s="13">
        <v>1369</v>
      </c>
    </row>
    <row r="14" spans="1:5" x14ac:dyDescent="0.2">
      <c r="A14" s="12" t="s">
        <v>8361</v>
      </c>
      <c r="B14" s="13">
        <v>2185</v>
      </c>
      <c r="C14" s="13">
        <v>1530</v>
      </c>
      <c r="D14" s="13">
        <v>349</v>
      </c>
      <c r="E14" s="13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EAEB-E3F0-5047-880F-22BC3E621B47}">
  <dimension ref="A1:E18"/>
  <sheetViews>
    <sheetView zoomScale="142" zoomScaleNormal="142" workbookViewId="0">
      <selection activeCell="H10" sqref="H10"/>
    </sheetView>
  </sheetViews>
  <sheetFormatPr baseColWidth="10" defaultRowHeight="15" x14ac:dyDescent="0.2"/>
  <cols>
    <col min="1" max="1" width="16.1640625" customWidth="1"/>
    <col min="2" max="2" width="14.83203125" bestFit="1" customWidth="1"/>
    <col min="3" max="3" width="5.5" bestFit="1" customWidth="1"/>
    <col min="4" max="4" width="8.1640625" bestFit="1" customWidth="1"/>
    <col min="5" max="6" width="10.3320312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06" zoomScale="138" zoomScaleNormal="138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1" style="16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2:O4115">
    <cfRule type="colorScale" priority="1">
      <colorScale>
        <cfvo type="min"/>
        <cfvo type="percentile" val="50"/>
        <cfvo type="max"/>
        <color theme="4" tint="0.79998168889431442"/>
        <color theme="4" tint="0.39997558519241921"/>
        <color theme="4" tint="-0.499984740745262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C92A7-257D-3E47-A6C9-42711D9FD4EC}">
  <dimension ref="A1:H13"/>
  <sheetViews>
    <sheetView tabSelected="1" zoomScale="230" zoomScaleNormal="230" workbookViewId="0">
      <selection activeCell="I22" sqref="I22"/>
    </sheetView>
  </sheetViews>
  <sheetFormatPr baseColWidth="10" defaultRowHeight="15" x14ac:dyDescent="0.2"/>
  <cols>
    <col min="1" max="1" width="16.5" bestFit="1" customWidth="1"/>
    <col min="2" max="2" width="15.6640625" bestFit="1" customWidth="1"/>
    <col min="3" max="3" width="12.5" bestFit="1" customWidth="1"/>
    <col min="4" max="4" width="15" bestFit="1" customWidth="1"/>
    <col min="6" max="6" width="18.33203125" style="20" bestFit="1" customWidth="1"/>
    <col min="7" max="7" width="15" style="20" bestFit="1" customWidth="1"/>
    <col min="8" max="8" width="18.5" bestFit="1" customWidth="1"/>
  </cols>
  <sheetData>
    <row r="1" spans="1:8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9" t="s">
        <v>8385</v>
      </c>
      <c r="G1" s="19" t="s">
        <v>8386</v>
      </c>
      <c r="H1" s="19" t="s">
        <v>8399</v>
      </c>
    </row>
    <row r="2" spans="1:8" x14ac:dyDescent="0.2">
      <c r="A2" s="18" t="s">
        <v>8387</v>
      </c>
      <c r="B2">
        <f>COUNTIFS(Kickstarter!F:F,"=Successful",Kickstarter!R:R,"=plays",Kickstarter!D:D,"&lt;1000")</f>
        <v>141</v>
      </c>
      <c r="C2">
        <f>COUNTIFS(Kickstarter!F:F,"=Failed",Kickstarter!R:R,"=plays",Kickstarter!D:D,"&lt;1000")</f>
        <v>45</v>
      </c>
      <c r="D2">
        <f>COUNTIFS(Kickstarter!F:F,"Canceled",Kickstarter!R:R,"=plays",Kickstarter!D:D,"&lt;1000")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>
        <f>IFERROR(D2,E2)</f>
        <v>0</v>
      </c>
    </row>
    <row r="3" spans="1:8" x14ac:dyDescent="0.2">
      <c r="A3" s="18" t="s">
        <v>8388</v>
      </c>
      <c r="B3">
        <f>COUNTIFS(Kickstarter!F:F,"=Successful",Kickstarter!R:R,"=plays",Kickstarter!D:D,"&gt;=1000",Kickstarter!D:D,"&lt;5000")</f>
        <v>388</v>
      </c>
      <c r="C3">
        <f>COUNTIFS(Kickstarter!F:F,"=Successful",Kickstarter!R:R,"=plays",Kickstarter!D:D,"=&gt;1000",Kickstarter!D:D,"&lt;5000")</f>
        <v>0</v>
      </c>
      <c r="D3">
        <f>COUNTIFS(Kickstarter!F:F,"Canceled",Kickstarter!R:R,"=plays",Kickstarter!D:D,"&gt;=1000",Kickstarter!D:D,"&lt;5000")</f>
        <v>0</v>
      </c>
      <c r="E3">
        <f t="shared" ref="E3:E13" si="0">SUM(B3:D3)</f>
        <v>388</v>
      </c>
      <c r="F3" s="20">
        <f t="shared" ref="F3:F13" si="1">IFERROR(B3/E3,0)</f>
        <v>1</v>
      </c>
      <c r="G3" s="20">
        <f t="shared" ref="G3:G13" si="2">IFERROR(C3/E3,0)</f>
        <v>0</v>
      </c>
      <c r="H3">
        <f t="shared" ref="H3:H13" si="3">IFERROR(D3,E3)</f>
        <v>0</v>
      </c>
    </row>
    <row r="4" spans="1:8" x14ac:dyDescent="0.2">
      <c r="A4" s="18" t="s">
        <v>8389</v>
      </c>
      <c r="B4">
        <f>COUNTIFS(Kickstarter!F:F,"=Successful",Kickstarter!R:R,"=plays",Kickstarter!D:D,"&gt;=5000",Kickstarter!D:D,"&lt;10000")</f>
        <v>93</v>
      </c>
      <c r="C4">
        <f>COUNTIFS(Kickstarter!F:F,"=Successful",Kickstarter!R:R,"=plays",Kickstarter!D:D,"=&gt;5000",Kickstarter!D:D,"&lt;10000")</f>
        <v>0</v>
      </c>
      <c r="D4">
        <f>COUNTIFS(Kickstarter!F:F,"Canceled",Kickstarter!R:R,"=plays",Kickstarter!D:D,"&gt;=5000",Kickstarter!D:D,"&lt;10000")</f>
        <v>0</v>
      </c>
      <c r="E4">
        <f t="shared" si="0"/>
        <v>93</v>
      </c>
      <c r="F4" s="20">
        <f t="shared" si="1"/>
        <v>1</v>
      </c>
      <c r="G4" s="20">
        <f t="shared" si="2"/>
        <v>0</v>
      </c>
      <c r="H4">
        <f t="shared" si="3"/>
        <v>0</v>
      </c>
    </row>
    <row r="5" spans="1:8" x14ac:dyDescent="0.2">
      <c r="A5" s="18" t="s">
        <v>8390</v>
      </c>
      <c r="B5">
        <f>COUNTIFS(Kickstarter!F:F,"=Successful",Kickstarter!R:R,"=plays",Kickstarter!D:D,"&gt;=10000",Kickstarter!D:D,"&lt;15000")</f>
        <v>39</v>
      </c>
      <c r="C5">
        <f>COUNTIFS(Kickstarter!F:F,"=Failed",Kickstarter!R:R,"=plays",Kickstarter!D:D,"&gt;=10000",Kickstarter!D:D,"&lt;15000")</f>
        <v>33</v>
      </c>
      <c r="D5">
        <f>COUNTIFS(Kickstarter!F:F,"Canceled",Kickstarter!R:R,"=plays",Kickstarter!D:D,"&gt;=10000",Kickstarter!D:D,"&lt;15000")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">
      <c r="A6" s="18" t="s">
        <v>8391</v>
      </c>
      <c r="B6">
        <f>COUNTIFS(Kickstarter!F:F,"=Successful",Kickstarter!R:R,"=plays",Kickstarter!D:D,"&gt;=15000",Kickstarter!D:D,"&lt;19999")</f>
        <v>12</v>
      </c>
      <c r="C6">
        <f>COUNTIFS(Kickstarter!F:F,"=Failed",Kickstarter!R:R,"=plays",Kickstarter!D:D,"&gt;=15000",Kickstarter!D:D,"&lt;20000")</f>
        <v>12</v>
      </c>
      <c r="D6">
        <f>COUNTIFS(Kickstarter!F:F,"Canceled",Kickstarter!R:R,"=plays",Kickstarter!D:D,"&gt;=15000",Kickstarter!D:D,"&lt;20000")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">
      <c r="A7" s="18" t="s">
        <v>8392</v>
      </c>
      <c r="B7">
        <f>COUNTIFS(Kickstarter!F:F,"=Successful",Kickstarter!R:R,"=plays",Kickstarter!D:D,"&gt;=20000",Kickstarter!D:D,"&lt;25000")</f>
        <v>9</v>
      </c>
      <c r="C7">
        <f>COUNTIFS(Kickstarter!F:F,"=Failed",Kickstarter!R:R,"=plays",Kickstarter!D:D,"&gt;=20000",Kickstarter!D:D,"&lt;25000")</f>
        <v>11</v>
      </c>
      <c r="D7">
        <f>COUNTIFS(Kickstarter!F:F,"Canceled",Kickstarter!R:R,"=plays",Kickstarter!D:D,"&gt;=20000",Kickstarter!D:D,"&lt;250000")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">
      <c r="A8" s="18" t="s">
        <v>8393</v>
      </c>
      <c r="B8">
        <f>COUNTIFS(Kickstarter!F:F,"=Successful",Kickstarter!R:R,"=plays",Kickstarter!D:D,"&gt;=25000",Kickstarter!D:D,"&lt;30000")</f>
        <v>1</v>
      </c>
      <c r="C8">
        <f>COUNTIFS(Kickstarter!F:F,"=Failed",Kickstarter!R:R,"=plays",Kickstarter!D:D,"&gt;=25000",Kickstarter!D:D,"&lt;30000")</f>
        <v>4</v>
      </c>
      <c r="D8">
        <f>COUNTIFS(Kickstarter!F:F,"Canceled",Kickstarter!R:R,"=plays",Kickstarter!D:D,"&gt;=25000",Kickstarter!D:D,"&lt;30000")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">
      <c r="A9" s="18" t="s">
        <v>8394</v>
      </c>
      <c r="B9">
        <f>COUNTIFS(Kickstarter!F:F,"=Successful",Kickstarter!R:R,"=plays",Kickstarter!D:D,"&gt;=30000",Kickstarter!D:D,"&lt;35000")</f>
        <v>3</v>
      </c>
      <c r="C9">
        <f>COUNTIFS(Kickstarter!F:F,"=Failed",Kickstarter!R:R,"=plays",Kickstarter!D:D,"&gt;=30000",Kickstarter!D:D,"&lt;35000")</f>
        <v>8</v>
      </c>
      <c r="D9">
        <f>COUNTIFS(Kickstarter!F:F,"Canceled",Kickstarter!R:R,"=plays",Kickstarter!D:D,"&gt;=30000",Kickstarter!D:D,"&lt;35000")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">
      <c r="A10" s="18" t="s">
        <v>8395</v>
      </c>
      <c r="B10">
        <f>COUNTIFS(Kickstarter!F:F,"=Successful",Kickstarter!R:R,"=plays",Kickstarter!D:D,"&gt;=35000",Kickstarter!D:D,"&lt;39999")</f>
        <v>4</v>
      </c>
      <c r="C10">
        <f>COUNTIFS(Kickstarter!F:F,"=Failed",Kickstarter!R:R,"=plays",Kickstarter!D:D,"&gt;=35000",Kickstarter!D:D,"&lt;40000")</f>
        <v>2</v>
      </c>
      <c r="D10">
        <f>COUNTIFS(Kickstarter!F:F,"Canceled",Kickstarter!R:R,"=plays",Kickstarter!D:D,"&gt;=35000",Kickstarter!D:D,"&lt;40000")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">
      <c r="A11" s="18" t="s">
        <v>8396</v>
      </c>
      <c r="B11">
        <f>COUNTIFS(Kickstarter!F:F,"=Successful",Kickstarter!R:R,"=plays",Kickstarter!D:D,"&gt;=40000",Kickstarter!D:D,"&lt;44999")</f>
        <v>2</v>
      </c>
      <c r="C11">
        <f>COUNTIFS(Kickstarter!F:F,"=Failed",Kickstarter!R:R,"=plays",Kickstarter!D:D,"&gt;=40000",Kickstarter!D:D,"&lt;45000")</f>
        <v>1</v>
      </c>
      <c r="D11">
        <f>COUNTIFS(Kickstarter!F:F,"Canceled",Kickstarter!R:R,"=plays",Kickstarter!D:D,"&gt;=40000",Kickstarter!D:D,"&lt;45000")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">
      <c r="A12" s="18" t="s">
        <v>8397</v>
      </c>
      <c r="B12">
        <f>COUNTIFS(Kickstarter!F:F,"=Successful",Kickstarter!R:R,"=plays",Kickstarter!D:D,"&gt;=45000",Kickstarter!D:D,"&lt;49999")</f>
        <v>0</v>
      </c>
      <c r="C12">
        <f>COUNTIFS(Kickstarter!F:F,"=Failed",Kickstarter!R:R,"=plays",Kickstarter!D:D,"&gt;=45000",Kickstarter!D:D,"=49999")</f>
        <v>0</v>
      </c>
      <c r="D12">
        <f>COUNTIFS(Kickstarter!F:F,"Canceled",Kickstarter!R:R,"=plays",Kickstarter!D:D,"&gt;=45000",Kickstarter!D:D,"=49999")</f>
        <v>0</v>
      </c>
      <c r="E12">
        <f t="shared" si="0"/>
        <v>0</v>
      </c>
      <c r="F12" s="20">
        <f t="shared" si="1"/>
        <v>0</v>
      </c>
      <c r="G12" s="20">
        <f t="shared" si="2"/>
        <v>0</v>
      </c>
      <c r="H12">
        <f t="shared" si="3"/>
        <v>0</v>
      </c>
    </row>
    <row r="13" spans="1:8" x14ac:dyDescent="0.2">
      <c r="A13" s="18" t="s">
        <v>8398</v>
      </c>
      <c r="B13">
        <f>COUNTIFS(Kickstarter!F:F,"=Successful",Kickstarter!R:R,"=plays",Kickstarter!D:D,"&gt;50000")</f>
        <v>2</v>
      </c>
      <c r="C13">
        <f>COUNTIFS(Kickstarter!F:F,"=Failed",Kickstarter!R:R,"=plays",Kickstarter!D:D,"&gt;50000")</f>
        <v>10</v>
      </c>
      <c r="D13">
        <f>COUNTIFS(Kickstarter!F:F,"Canceled",Kickstarter!R:R,"=plays",Kickstarter!D:D,"&gt;50000")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Parent Categories</vt:lpstr>
      <vt:lpstr>Outcomes launch date</vt:lpstr>
      <vt:lpstr>Kickstarter</vt:lpstr>
      <vt:lpstr>Outcomes Baesd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KevinMalone</cp:lastModifiedBy>
  <dcterms:created xsi:type="dcterms:W3CDTF">2017-04-20T15:17:24Z</dcterms:created>
  <dcterms:modified xsi:type="dcterms:W3CDTF">2021-09-22T00:12:11Z</dcterms:modified>
</cp:coreProperties>
</file>